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460" windowWidth="15195" windowHeight="8070" tabRatio="845" activeTab="0"/>
  </bookViews>
  <sheets>
    <sheet name="Bia" sheetId="1" r:id="rId1"/>
    <sheet name="1Dso" sheetId="2" r:id="rId2"/>
    <sheet name="2NS" sheetId="3" r:id="rId3"/>
    <sheet name="3,1CT" sheetId="4" r:id="rId4"/>
    <sheet name="3,2YTX" sheetId="5" r:id="rId5"/>
    <sheet name="4NL" sheetId="6" r:id="rId6"/>
    <sheet name="5.1 CSBM" sheetId="7" r:id="rId7"/>
    <sheet name="5.2 T" sheetId="8" r:id="rId8"/>
    <sheet name="6  TBSK" sheetId="9" r:id="rId9"/>
    <sheet name="7  PK" sheetId="10" r:id="rId10"/>
    <sheet name="8 SK trẻ" sheetId="11" r:id="rId11"/>
    <sheet name="9 Tiem C" sheetId="12" r:id="rId12"/>
    <sheet name="10 TVTC" sheetId="13" r:id="rId13"/>
    <sheet name="11_1KCB" sheetId="14" r:id="rId14"/>
    <sheet name="11_2CLS" sheetId="15" r:id="rId15"/>
    <sheet name="12 BXH" sheetId="16" r:id="rId16"/>
    <sheet name="b13TNTT" sheetId="17" r:id="rId17"/>
    <sheet name="14 DPTN" sheetId="18" r:id="rId18"/>
    <sheet name="16 TVCĐ" sheetId="19" r:id="rId19"/>
    <sheet name="BHXH" sheetId="20" r:id="rId20"/>
    <sheet name="ĐTNL" sheetId="21" r:id="rId21"/>
    <sheet name="Kiennghi" sheetId="22" r:id="rId22"/>
  </sheets>
  <externalReferences>
    <externalReference r:id="rId25"/>
  </externalReferences>
  <definedNames>
    <definedName name="_xlnm.Print_Titles" localSheetId="13">'11_1KCB'!$4:$6</definedName>
    <definedName name="_xlnm.Print_Titles" localSheetId="14">'11_2CLS'!$5:$8</definedName>
  </definedNames>
  <calcPr fullCalcOnLoad="1"/>
</workbook>
</file>

<file path=xl/sharedStrings.xml><?xml version="1.0" encoding="utf-8"?>
<sst xmlns="http://schemas.openxmlformats.org/spreadsheetml/2006/main" count="1211" uniqueCount="602">
  <si>
    <t>Số lần XN nước tiểu</t>
  </si>
  <si>
    <t xml:space="preserve">HOẠT ĐỘNG CHĂM SÓC BÀ MẸ (tiếp) </t>
  </si>
  <si>
    <t xml:space="preserve">Tên cơ sở </t>
  </si>
  <si>
    <t xml:space="preserve">PN đẻ/SS được chăm sóc sau sinh </t>
  </si>
  <si>
    <t>Số BN hiện mắc trầm cảm</t>
  </si>
  <si>
    <t>V</t>
  </si>
  <si>
    <t>Phòng chống Hoa liễu</t>
  </si>
  <si>
    <t xml:space="preserve">Số bệnh nhân lậu mới phát hiện </t>
  </si>
  <si>
    <t>Số bệnh nhân giang mai mới phát hiện</t>
  </si>
  <si>
    <t>VI</t>
  </si>
  <si>
    <t>Phòng chống bệnh Phong</t>
  </si>
  <si>
    <t xml:space="preserve">Số hiện nhiễm HIV được phát hiện trong nhóm tuổi 15-49 </t>
  </si>
  <si>
    <t>Số PN có thai được XN HIV</t>
  </si>
  <si>
    <t>Số PN có thai nhiễm HIV được điều trị ARV</t>
  </si>
  <si>
    <t>Số lần khám thai</t>
  </si>
  <si>
    <t xml:space="preserve">Số có kết quả khẳng định  hiện HIV (+) </t>
  </si>
  <si>
    <t>Số PN đẻ HIV (+) được điều trị ARV</t>
  </si>
  <si>
    <t>Số trẻ sơ sinh được cân</t>
  </si>
  <si>
    <t>Số trẻ sinh ra từ mẹ HIV(+) đươc làm XN PCR lần 1</t>
  </si>
  <si>
    <t>≤ 2 tháng</t>
  </si>
  <si>
    <t>Trên 2-18 tháng</t>
  </si>
  <si>
    <t>Trđ: Số dương tính</t>
  </si>
  <si>
    <t>Trđ: CB có kỹ năng</t>
  </si>
  <si>
    <t xml:space="preserve">Số đẻ tuổi vị thành niên </t>
  </si>
  <si>
    <t>Số đẻ được quản lý thai</t>
  </si>
  <si>
    <t>Số đẻ được XN viêm gan B</t>
  </si>
  <si>
    <t>Số đẻ được XN giang mai</t>
  </si>
  <si>
    <t>Số đẻ được xét nghiệm HIV</t>
  </si>
  <si>
    <t>Số XN khi chuyển dạ</t>
  </si>
  <si>
    <t>Trđ: Số  khẳng định HIV  (+)</t>
  </si>
  <si>
    <t>Số được  khám thai ≥4 lần/3 kỳ</t>
  </si>
  <si>
    <t>Số XN trước và trong  mang thai</t>
  </si>
  <si>
    <t>Số mới thực hiện KHHGĐ (Biện pháp hiện đại)</t>
  </si>
  <si>
    <t>Trđ: Nữ</t>
  </si>
  <si>
    <t>Trong cột 5 có</t>
  </si>
  <si>
    <t>Vòng</t>
  </si>
  <si>
    <t>Triệt sản</t>
  </si>
  <si>
    <t>Bao cao su</t>
  </si>
  <si>
    <t>Thuốc</t>
  </si>
  <si>
    <t>HOẠT ĐỘNG KHÁM CHỮA PHỤ KHOA, KHHGĐ VÀ PHÁ THAI</t>
  </si>
  <si>
    <t xml:space="preserve">Số trẻ đẻ non </t>
  </si>
  <si>
    <t xml:space="preserve">Số trẻ đẻ bị ngạt </t>
  </si>
  <si>
    <t>Ngày 14 tháng 8 năm 2014</t>
  </si>
  <si>
    <t>Tuyến xã</t>
  </si>
  <si>
    <t>TÌNH HÌNH MẮC VÀ TỬ VONG CÁC BỆNH CÓ VẮC XIN TIÊM CHỦNG CỦA TRẺ EM</t>
  </si>
  <si>
    <r>
      <t xml:space="preserve">VGB sơ sinh </t>
    </r>
    <r>
      <rPr>
        <sz val="11"/>
        <rFont val="Calibri"/>
        <family val="2"/>
      </rPr>
      <t>≤</t>
    </r>
    <r>
      <rPr>
        <sz val="11"/>
        <rFont val="Times New Roman"/>
        <family val="1"/>
      </rPr>
      <t>24 giờ</t>
    </r>
  </si>
  <si>
    <t>Bệnh lao</t>
  </si>
  <si>
    <t xml:space="preserve">Viêm gan </t>
  </si>
  <si>
    <t xml:space="preserve">Sốt xuất huyết/ sốt vi rút </t>
  </si>
  <si>
    <t>HIV/AIDS</t>
  </si>
  <si>
    <t>Ung thư các loại</t>
  </si>
  <si>
    <t>Khối u lành tính và không rõ T/chất</t>
  </si>
  <si>
    <t>Đái tháo đường</t>
  </si>
  <si>
    <t>Các bệnh tâm thần</t>
  </si>
  <si>
    <t>Viêm não/màng não</t>
  </si>
  <si>
    <t>Tai biến mạch máu não</t>
  </si>
  <si>
    <t>Các bệnh khác của hệ tuần hoàn</t>
  </si>
  <si>
    <t>Bệnh phổi tắc nghẽn mạn tính (COPD)</t>
  </si>
  <si>
    <t xml:space="preserve">Viêm phổi/viêm phế quản </t>
  </si>
  <si>
    <t>Bệnh hệ tiêu hóa</t>
  </si>
  <si>
    <t>Bệnh hệ xương khớp</t>
  </si>
  <si>
    <t>Bệnh hệ sinh dục tiết niệu</t>
  </si>
  <si>
    <t>Bệnh lý thời kỳ chu sinh</t>
  </si>
  <si>
    <t>Tử vong liên quan đến thai nghén và sinh đẻ</t>
  </si>
  <si>
    <t>Tai nạn giao thông</t>
  </si>
  <si>
    <t>Ngộ độc thực phẩm</t>
  </si>
  <si>
    <t>Các TNTT khác</t>
  </si>
  <si>
    <t>Các bệnh/triệu chứng khác</t>
  </si>
  <si>
    <t>Không xác định được nguyên nhân</t>
  </si>
  <si>
    <t xml:space="preserve">Tuyến huyện và xã </t>
  </si>
  <si>
    <t xml:space="preserve">Ghi chú: (*) Từ cột 8 đến 13 của tuyến huyện và xã chỉ tính số điều trị nội trú và ngày điều trị nội trú của các cơ sở y tê tuyến huyện (không tính trạm y tế xã/phường) </t>
  </si>
  <si>
    <t>A</t>
  </si>
  <si>
    <t>B</t>
  </si>
  <si>
    <t>STT</t>
  </si>
  <si>
    <t>I</t>
  </si>
  <si>
    <t>II</t>
  </si>
  <si>
    <t>BCG</t>
  </si>
  <si>
    <t>LMC</t>
  </si>
  <si>
    <t>UVSS</t>
  </si>
  <si>
    <t>M</t>
  </si>
  <si>
    <t>III</t>
  </si>
  <si>
    <t>IV</t>
  </si>
  <si>
    <t>Tổng số</t>
  </si>
  <si>
    <t>TT</t>
  </si>
  <si>
    <t>TN GT</t>
  </si>
  <si>
    <t>TV</t>
  </si>
  <si>
    <t>TV mẹ</t>
  </si>
  <si>
    <t xml:space="preserve">Nữ </t>
  </si>
  <si>
    <t xml:space="preserve"> ≥60 tuổi</t>
  </si>
  <si>
    <t>BHYT</t>
  </si>
  <si>
    <t xml:space="preserve">Tổng số </t>
  </si>
  <si>
    <t>Số trẻ đẻ ra sống</t>
  </si>
  <si>
    <t>Nữ</t>
  </si>
  <si>
    <t>&lt;1 tuổi</t>
  </si>
  <si>
    <t>Tuyến huyện</t>
  </si>
  <si>
    <t>Cơ sở y tế</t>
  </si>
  <si>
    <t>Y tế tư nhân</t>
  </si>
  <si>
    <t>Tên cơ sở</t>
  </si>
  <si>
    <t>Trong đó</t>
  </si>
  <si>
    <t xml:space="preserve">TỔNG SỐ </t>
  </si>
  <si>
    <t>Dân tộc ít người</t>
  </si>
  <si>
    <t>Phụ nữ có thai</t>
  </si>
  <si>
    <t xml:space="preserve">Trong đó </t>
  </si>
  <si>
    <t>Trđ: Vị thành niên</t>
  </si>
  <si>
    <t xml:space="preserve">Tr đó: tuần đầu </t>
  </si>
  <si>
    <t>Số đẻ tại cơ sở y tế</t>
  </si>
  <si>
    <t>Số PN đẻ được CBYT đỡ</t>
  </si>
  <si>
    <t>TÌNH HÌNH MẮC VÀ TỬ VONG DO TAI BIẾN SẢN KHOA</t>
  </si>
  <si>
    <t>Băng huyết</t>
  </si>
  <si>
    <t>Sản giật</t>
  </si>
  <si>
    <t>Uốn ván sơ sinh</t>
  </si>
  <si>
    <t>Vỡ tử cung</t>
  </si>
  <si>
    <t>Nhiễm trùng sau đẻ</t>
  </si>
  <si>
    <t>Mắc</t>
  </si>
  <si>
    <t>Tên cơ sở y tế</t>
  </si>
  <si>
    <t>TÌNH HÌNH SỨC KHỎE TRẺ EM</t>
  </si>
  <si>
    <t>Tử vong thai nhi và trẻ em</t>
  </si>
  <si>
    <t xml:space="preserve">HOẠT ĐỘNG TIÊM CHỦNG PHÒNG 10 BỆNH CHO TRẺ EM </t>
  </si>
  <si>
    <t xml:space="preserve">Số trẻ &lt;1 tuổi </t>
  </si>
  <si>
    <t>Tả</t>
  </si>
  <si>
    <t>Thương hàn</t>
  </si>
  <si>
    <t>Số phụ nữ có thai được tiêm UV2+</t>
  </si>
  <si>
    <t>Sởi</t>
  </si>
  <si>
    <t>Ho gà</t>
  </si>
  <si>
    <t>Bạch Hầu</t>
  </si>
  <si>
    <t>UV khác</t>
  </si>
  <si>
    <t>Lao màng não</t>
  </si>
  <si>
    <t>Lao khác</t>
  </si>
  <si>
    <t>Viêm gan vi rút</t>
  </si>
  <si>
    <t>Viên não vi rút</t>
  </si>
  <si>
    <t xml:space="preserve">Tả </t>
  </si>
  <si>
    <t xml:space="preserve">HOẠT ĐỘNG KHÁM CHỮA BỆNH </t>
  </si>
  <si>
    <t>Số lượt điều trị nội trú</t>
  </si>
  <si>
    <t>Tổng số ngày điều trị nội trú</t>
  </si>
  <si>
    <t xml:space="preserve">TE&lt;15 tuổi </t>
  </si>
  <si>
    <t>Hoạt động cận lâm sàng</t>
  </si>
  <si>
    <t>Tử vong &lt; 1 tuổi</t>
  </si>
  <si>
    <t>Tử vong &lt;5 tuổi</t>
  </si>
  <si>
    <t>Số lần xét nghiệm</t>
  </si>
  <si>
    <t>Số lần chụp Xquang</t>
  </si>
  <si>
    <t>Số lần siêu âm</t>
  </si>
  <si>
    <t>HOẠT ĐỘNG PHÒNG CHỐNG BỆNH XÃ HỘI</t>
  </si>
  <si>
    <t>Bệnh</t>
  </si>
  <si>
    <t>Số lượng</t>
  </si>
  <si>
    <t>Ghi chú</t>
  </si>
  <si>
    <t>Phòng chống Lao</t>
  </si>
  <si>
    <t xml:space="preserve">Số BN lao phổi  AFB(+)  mới điều trị khỏi  </t>
  </si>
  <si>
    <t>Tổng số bệnh nhân SR mới phát hiện</t>
  </si>
  <si>
    <t xml:space="preserve">Số BN tử vong do sốt rét </t>
  </si>
  <si>
    <t>Phòng chống HIV/AIDS</t>
  </si>
  <si>
    <t xml:space="preserve">Số hiện mắc AIDS </t>
  </si>
  <si>
    <t>Số ca tử vong do HIV/ AIDS</t>
  </si>
  <si>
    <t xml:space="preserve">Số BN lao phổi AFB (+) mới phát hiện </t>
  </si>
  <si>
    <t>Số BN tử vong trong thời gian điều trị lao</t>
  </si>
  <si>
    <t>Số bệnh nhân lao các thể được phát hiện</t>
  </si>
  <si>
    <t>Phòng chống sốt rét</t>
  </si>
  <si>
    <t xml:space="preserve">Số ca nhiễm HIV mới phát hiện </t>
  </si>
  <si>
    <t>Số BN mới phát hiện</t>
  </si>
  <si>
    <t xml:space="preserve">Số BN hiện mắc động kinh </t>
  </si>
  <si>
    <t xml:space="preserve">Số BN được quản lý </t>
  </si>
  <si>
    <t xml:space="preserve">Số BN hiện mắc tâm thần phân liệt </t>
  </si>
  <si>
    <t xml:space="preserve">               Trđ: Nữ</t>
  </si>
  <si>
    <t>Sức khỏe tâm thần</t>
  </si>
  <si>
    <t>Đuối nước</t>
  </si>
  <si>
    <t>Ngộ độc TP</t>
  </si>
  <si>
    <t>Tự tử</t>
  </si>
  <si>
    <t>TN LĐ</t>
  </si>
  <si>
    <t>TN khác</t>
  </si>
  <si>
    <t xml:space="preserve">TÌNH HÌNH MẮC VÀ TỬ VONG BỆNH  TRUYỀN NHIỄM GÂY DỊCH  </t>
  </si>
  <si>
    <t>TÌNH HÌNH MẮC VÀ TỬ VONG BỆNH TRUYỀN NHIỄM GÂY DỊCH (tiếp)</t>
  </si>
  <si>
    <t>Ly trực trùng</t>
  </si>
  <si>
    <t>Lỵ A mip</t>
  </si>
  <si>
    <t>Tiêu chảy</t>
  </si>
  <si>
    <t>Viêm não vi rút</t>
  </si>
  <si>
    <t>Sốt xuất huyết</t>
  </si>
  <si>
    <t>Viêm màng não mô cầu</t>
  </si>
  <si>
    <t>Thủy đậu</t>
  </si>
  <si>
    <t>Quai bị</t>
  </si>
  <si>
    <t>Dịch hạch</t>
  </si>
  <si>
    <t>Sốt rét</t>
  </si>
  <si>
    <t>Dại</t>
  </si>
  <si>
    <t>Bạch hầu</t>
  </si>
  <si>
    <t>Uốn ván SS</t>
  </si>
  <si>
    <t>Uốn ván không phải SS</t>
  </si>
  <si>
    <t>LMC nghi bại liệt</t>
  </si>
  <si>
    <t xml:space="preserve">Sởi </t>
  </si>
  <si>
    <t>Rubella</t>
  </si>
  <si>
    <t>Cúm</t>
  </si>
  <si>
    <t>Bệnh virut Adeno</t>
  </si>
  <si>
    <t>Than</t>
  </si>
  <si>
    <t>Xoắn khuẩn gia vàng</t>
  </si>
  <si>
    <t>Tay- chân- miệng</t>
  </si>
  <si>
    <t>Bệnh do liên cầu khuẩn lợn ở người</t>
  </si>
  <si>
    <t>Viêm phổi</t>
  </si>
  <si>
    <t xml:space="preserve">NK đường hô hấp trên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</si>
  <si>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</si>
  <si>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</si>
  <si>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</si>
  <si>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</si>
  <si>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</si>
  <si>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</si>
  <si>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</si>
  <si>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</si>
  <si>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</si>
  <si>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</si>
  <si>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</si>
  <si>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</si>
  <si>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</si>
  <si>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</si>
  <si>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</si>
  <si>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</si>
  <si>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</si>
  <si>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</si>
  <si>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</si>
  <si>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</si>
  <si>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</si>
  <si>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</si>
  <si>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</si>
  <si>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</si>
  <si>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</si>
  <si>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</si>
  <si>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</si>
  <si>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</si>
  <si>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</si>
  <si>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</si>
  <si>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BÁO CÁO TÌNH HÌNH TỬ VONG TẠI CỘNG ĐỒNG</t>
  </si>
  <si>
    <t>Nguyên nhân tử vong</t>
  </si>
  <si>
    <t xml:space="preserve">Tử vong chung </t>
  </si>
  <si>
    <t>Từ 1-&lt;5  tuổi</t>
  </si>
  <si>
    <t>Từ 5- &lt;15tuổi</t>
  </si>
  <si>
    <t>KIẾN NGHỊ</t>
  </si>
  <si>
    <t>CỘNG HOÀ XÃ HỘI CHỦ NGHĨA VIỆT NAM</t>
  </si>
  <si>
    <t>SỞ Y TẾ</t>
  </si>
  <si>
    <t>BÁO CÁO THỐNG KÊ Y TẾ TỈNH, THÀNH PHỐ</t>
  </si>
  <si>
    <t>Tuyến tỉnh</t>
  </si>
  <si>
    <t>Tên huyện/thị</t>
  </si>
  <si>
    <t xml:space="preserve">Y tế công </t>
  </si>
  <si>
    <t>Tuyến huyện và xã</t>
  </si>
  <si>
    <t>Biểu: 8/BCT</t>
  </si>
  <si>
    <t>Biểu: 9/BCT</t>
  </si>
  <si>
    <t>Biểu: 10 /BCT</t>
  </si>
  <si>
    <t>Biểu: 11.1/BCT</t>
  </si>
  <si>
    <t>Biểu:  11.2/BCT</t>
  </si>
  <si>
    <t xml:space="preserve">Biểu: 12 /BCT </t>
  </si>
  <si>
    <t>Biểu: 14.1/ BCT</t>
  </si>
  <si>
    <t>Biểu: 14.2/BCT</t>
  </si>
  <si>
    <t>Biểu: 14.3/BCT</t>
  </si>
  <si>
    <t xml:space="preserve">Biểu 16/BCT    </t>
  </si>
  <si>
    <t>Biểu 13/BCT</t>
  </si>
  <si>
    <t>Từ 15-&lt;60 tuổi</t>
  </si>
  <si>
    <t>HOẠT ĐỘNG KHÁM DỰ PHÒNG, TỬ VONG  VÀ CẬN LÂM SÀNG</t>
  </si>
  <si>
    <t>Số PN được mổ đẻ</t>
  </si>
  <si>
    <t>YHCT (kể cả kết hợp YHHĐ)</t>
  </si>
  <si>
    <t>Số lần chụp CT/MRI</t>
  </si>
  <si>
    <t>Số hiện nhiễm HIV được phát hiện</t>
  </si>
  <si>
    <t>DPT-VGB-     Hib3</t>
  </si>
  <si>
    <t>Số đã tiêm mũi 3</t>
  </si>
  <si>
    <t>Số đã uống lần 2</t>
  </si>
  <si>
    <t xml:space="preserve">Số đã tiêm </t>
  </si>
  <si>
    <t>Số trẻ TCĐĐ</t>
  </si>
  <si>
    <t>OPV3</t>
  </si>
  <si>
    <t>Sởi1</t>
  </si>
  <si>
    <t>Đối tượng</t>
  </si>
  <si>
    <t>Số được   khám thai 3 lần/3 kỳ</t>
  </si>
  <si>
    <t>Số được tiêm đủ mũi vắc xin  UV</t>
  </si>
  <si>
    <t>Biểu: 5/BCT</t>
  </si>
  <si>
    <t>Số PN đẻ được can thiệp  FX/ GH</t>
  </si>
  <si>
    <t>Phá thai</t>
  </si>
  <si>
    <t xml:space="preserve">Số trẻ sinh ra từ bà mẹ  có HIV (+)  </t>
  </si>
  <si>
    <t xml:space="preserve">Tổng số tử vong tại cơ sở y tế </t>
  </si>
  <si>
    <t>Biểu số: 5/BCT</t>
  </si>
  <si>
    <t>Số phá thai theo tuần</t>
  </si>
  <si>
    <t>Số phá thai ≤7 tuần</t>
  </si>
  <si>
    <t xml:space="preserve">Số phá thai trên 7 - ≤12 tuần </t>
  </si>
  <si>
    <t>Số phá thai trên 12 tuần</t>
  </si>
  <si>
    <t xml:space="preserve">Số lần khám bệnh </t>
  </si>
  <si>
    <t>TỔNG SỐ</t>
  </si>
  <si>
    <t>Số lượt khám phụ khoa</t>
  </si>
  <si>
    <t>Số lượt chữa phụ khoa</t>
  </si>
  <si>
    <t>Số phá thai</t>
  </si>
  <si>
    <t>Cúm A (H5N1)</t>
  </si>
  <si>
    <t>Trđ: số phá thai tuổi vị thành niên</t>
  </si>
  <si>
    <t xml:space="preserve">Tổng số lượt khám dự phòng </t>
  </si>
  <si>
    <t xml:space="preserve">                                                                                     HOẠT ĐỘNG CHĂM SÓC BÀ MẸ </t>
  </si>
  <si>
    <t>Cẩm Xuyên</t>
  </si>
  <si>
    <t>Can Lộc</t>
  </si>
  <si>
    <t>Đức Thọ</t>
  </si>
  <si>
    <t>Hương Khê</t>
  </si>
  <si>
    <t>Hương Sơn</t>
  </si>
  <si>
    <t>Kỳ Anh</t>
  </si>
  <si>
    <t>Lộc Hà</t>
  </si>
  <si>
    <t>Nghi Xuân</t>
  </si>
  <si>
    <t>Thạch Hà</t>
  </si>
  <si>
    <t>Vũ Quang</t>
  </si>
  <si>
    <t>TP.Hà Tĩnh</t>
  </si>
  <si>
    <t>TX.Hồng Lĩnh</t>
  </si>
  <si>
    <t>Hồng Lĩnh</t>
  </si>
  <si>
    <t>BV Phục hồi chức năng</t>
  </si>
  <si>
    <t>a</t>
  </si>
  <si>
    <t>b</t>
  </si>
  <si>
    <t>TP. Hà Tĩnh</t>
  </si>
  <si>
    <t>Bệnh viện Phổi</t>
  </si>
  <si>
    <t>TX Kỳ Anh</t>
  </si>
  <si>
    <t>tích lũy</t>
  </si>
  <si>
    <t>Số bệnh nhân hiện mắc bệnh phong</t>
  </si>
  <si>
    <t>Trđ : Số bệnh nhân  mới phát hiện</t>
  </si>
  <si>
    <t>Số bệnh nhân phong mới bị tàn tật độ II</t>
  </si>
  <si>
    <t>Bệnh nhân ĐHTL</t>
  </si>
  <si>
    <t>TP Hà Tĩnh</t>
  </si>
  <si>
    <t>Huyện Kỳ Anh</t>
  </si>
  <si>
    <t>TX  Kỳ Anh</t>
  </si>
  <si>
    <t>TX Hồng Lĩnh</t>
  </si>
  <si>
    <t>BVĐK Tỉnh</t>
  </si>
  <si>
    <t>Hương khê</t>
  </si>
  <si>
    <t>Thị xã Kỳ Anh</t>
  </si>
  <si>
    <t xml:space="preserve">Số PN đẻ con thứ 3 trở lên </t>
  </si>
  <si>
    <t xml:space="preserve">Trđ: ở kỳ mang thai này </t>
  </si>
  <si>
    <t xml:space="preserve">Tuyến  huyện và xã </t>
  </si>
  <si>
    <t>Biểu 6/BCT</t>
  </si>
  <si>
    <t>Tuyến Tỉnh</t>
  </si>
  <si>
    <t>TT. MSI</t>
  </si>
  <si>
    <t>Tuyến  huyện và xã</t>
  </si>
  <si>
    <t>Biểu: 7 /BCT</t>
  </si>
  <si>
    <t>Biện pháp khác</t>
  </si>
  <si>
    <t>NGƯỜI LẬP BIỂU</t>
  </si>
  <si>
    <t>NGƯỜI DUYỆT BIỂU</t>
  </si>
  <si>
    <t>Lê Thị Thúy Hạnh</t>
  </si>
  <si>
    <t>Bệnh viện Tâm thần</t>
  </si>
  <si>
    <t>Bệnh viện đa khoa tỉnh</t>
  </si>
  <si>
    <t>Bệnh viên Y học cổ truyền</t>
  </si>
  <si>
    <t xml:space="preserve"> Ban hành theo Thông tư số 27/2014/TT-BYT</t>
  </si>
  <si>
    <t>Thị xã Hồng Lĩnh</t>
  </si>
  <si>
    <t>Bệnh viện Y học cổ truyền</t>
  </si>
  <si>
    <t>BVĐKKV Quốc tế cầu Treo</t>
  </si>
  <si>
    <t>BVĐKKV quốc tế Cầu Treo</t>
  </si>
  <si>
    <t>Bênh viện đa khoa tỉnh</t>
  </si>
  <si>
    <t>UBND TỈNH HÀ TĨNH</t>
  </si>
  <si>
    <t>Viêm não Nhật Bản</t>
  </si>
  <si>
    <t>Lê Quang Phong</t>
  </si>
  <si>
    <t xml:space="preserve"> </t>
  </si>
  <si>
    <t>Các trung tâm tuyến tỉnh</t>
  </si>
  <si>
    <t>DP tinh</t>
  </si>
  <si>
    <t>SKSS</t>
  </si>
  <si>
    <t>aids</t>
  </si>
  <si>
    <t>TT sốt rét</t>
  </si>
  <si>
    <t xml:space="preserve">chỉ tiêu 40 nghìn </t>
  </si>
  <si>
    <t xml:space="preserve">Mắt </t>
  </si>
  <si>
    <t xml:space="preserve">                                Nơi nhận báo cáo:        Phòng Thống kê y tế, Vụ Kế hoạch - Tài chính, Bộ Y tế.</t>
  </si>
  <si>
    <t xml:space="preserve">                                Ngày nhận báo cáo:     Từ ngày 15 đến ngày 25 tháng đầu quý sau.</t>
  </si>
  <si>
    <t xml:space="preserve">                                Đơn vị báo cáo:            Sở Y tế tỉnh Hà Tĩnh</t>
  </si>
  <si>
    <t>Bệnh viện Tỉnh</t>
  </si>
  <si>
    <t>TTCSSKSS</t>
  </si>
  <si>
    <t>Bệnh viện Sài Gòn - Hà Tĩnh</t>
  </si>
  <si>
    <t>TINH HÌNH MẮC VÀ TỬ VONG DO TAI NẠN THƯƠNG TÍCH</t>
  </si>
  <si>
    <t>Độc lập - Tự do - Hạnh phúc</t>
  </si>
  <si>
    <t>TTCSSKSS Tỉnh</t>
  </si>
  <si>
    <t xml:space="preserve">Bệnh viện  Phục hồi chức năng </t>
  </si>
  <si>
    <t>Biểu: 1 /BCT</t>
  </si>
  <si>
    <t xml:space="preserve">ĐƠN VỊ HÀNH CHÍNH, DÂN SỐ VÀ TÌNH HÌNH SINH TỬ </t>
  </si>
  <si>
    <t xml:space="preserve">Tên huyện/ thị  </t>
  </si>
  <si>
    <t>Đơn vị hành chính</t>
  </si>
  <si>
    <t>Dân số 1/7</t>
  </si>
  <si>
    <t xml:space="preserve">Trong cột 5 có </t>
  </si>
  <si>
    <t>Tử vong</t>
  </si>
  <si>
    <t>Trong cột 13 có</t>
  </si>
  <si>
    <t>Số xã/phường</t>
  </si>
  <si>
    <t>Số thôn bản</t>
  </si>
  <si>
    <t xml:space="preserve">Dân số thành thị (Theo điều tra CTK Dân số nông thôn chiếm 84.44%) </t>
  </si>
  <si>
    <t>Trẻ em &lt;5 tuổi</t>
  </si>
  <si>
    <t>Trẻ em &lt;15 tuổi</t>
  </si>
  <si>
    <t>PN từ 15- 49 tuổi</t>
  </si>
  <si>
    <t xml:space="preserve">Trđ: nữ </t>
  </si>
  <si>
    <t>TV &lt;1 tuổi</t>
  </si>
  <si>
    <t>TV &lt;5 tuổi</t>
  </si>
  <si>
    <t>T.X Hồng Lĩnh</t>
  </si>
  <si>
    <t>T.X Kỳ Anh</t>
  </si>
  <si>
    <t xml:space="preserve">Hương Sơn </t>
  </si>
  <si>
    <t xml:space="preserve">Đức Thọ </t>
  </si>
  <si>
    <t xml:space="preserve">Vũ Quang </t>
  </si>
  <si>
    <t xml:space="preserve">Nghi Xuân  </t>
  </si>
  <si>
    <t xml:space="preserve">Can Lộc </t>
  </si>
  <si>
    <t xml:space="preserve">Thạch Hà </t>
  </si>
  <si>
    <t xml:space="preserve">Cẩm Xuyên </t>
  </si>
  <si>
    <t>huyện Kỳ Anh</t>
  </si>
  <si>
    <t>Biểu: 2 /BCT</t>
  </si>
  <si>
    <t>TÌNH HÌNH THU CHI NGÂN SÁCH Y TẾ</t>
  </si>
  <si>
    <t>Đơn vị tính: Triệu đồng</t>
  </si>
  <si>
    <t>Tên cơ sở  y tế công lập</t>
  </si>
  <si>
    <t>Tổng số thu</t>
  </si>
  <si>
    <t xml:space="preserve">Tổng chi </t>
  </si>
  <si>
    <t>Ngân sách NN</t>
  </si>
  <si>
    <t xml:space="preserve"> BHYT</t>
  </si>
  <si>
    <t xml:space="preserve">Viện trợ không hoàn lại </t>
  </si>
  <si>
    <t xml:space="preserve">Viện trợ  hoàn lại </t>
  </si>
  <si>
    <t>Nguồn khác</t>
  </si>
  <si>
    <t xml:space="preserve">Thường xuyên </t>
  </si>
  <si>
    <t>Đầu tư phát triển</t>
  </si>
  <si>
    <t>Trung ương</t>
  </si>
  <si>
    <t>Địa phương</t>
  </si>
  <si>
    <t>Đào tạo</t>
  </si>
  <si>
    <t xml:space="preserve">Nghiên cứu khoa học </t>
  </si>
  <si>
    <t xml:space="preserve">Y tế dự phòng </t>
  </si>
  <si>
    <t>Khám chữa bệnh</t>
  </si>
  <si>
    <t>DS &amp; KHHGĐ</t>
  </si>
  <si>
    <t xml:space="preserve">Quản lý NN </t>
  </si>
  <si>
    <t>Khác</t>
  </si>
  <si>
    <t>Văn phòng Sở Y tế</t>
  </si>
  <si>
    <t>Chi cục ATVSTP</t>
  </si>
  <si>
    <t>Chi cục Dân số KHHGĐ</t>
  </si>
  <si>
    <t>Trung tâm Da liễu</t>
  </si>
  <si>
    <t>T. tâm CSSKSS</t>
  </si>
  <si>
    <t>T. tâm Giám định y khoa</t>
  </si>
  <si>
    <t>T. tâm Kiểm nghiệm</t>
  </si>
  <si>
    <t>T. tâm PC HIV/AIDS</t>
  </si>
  <si>
    <t>T. tâm Pc Sốt rét</t>
  </si>
  <si>
    <t>T. tâm Truyền thông</t>
  </si>
  <si>
    <t>T. tâm Y tế dự phòng tỉnh</t>
  </si>
  <si>
    <t>T. tâm Pháp y</t>
  </si>
  <si>
    <t>BVĐK tỉnh</t>
  </si>
  <si>
    <t>BV Y học cổ truyền</t>
  </si>
  <si>
    <t>BV Phổi</t>
  </si>
  <si>
    <t>BV Tâm thần</t>
  </si>
  <si>
    <t>TỔNG CỘNG</t>
  </si>
  <si>
    <t>Biểu: 3.1/BCT</t>
  </si>
  <si>
    <t xml:space="preserve">CƠ SỞ, GIƯỜNG BỆNH VÀ TÌNH HÌNH XỬ LÝ CHẤT THẢI </t>
  </si>
  <si>
    <t>Số  cơ sở</t>
  </si>
  <si>
    <t xml:space="preserve">Giường bệnh </t>
  </si>
  <si>
    <t>Tình hình xử lý chất thải</t>
  </si>
  <si>
    <t>Giường KH</t>
  </si>
  <si>
    <t>Giường thực kê</t>
  </si>
  <si>
    <t>Số cơ sở được kiểm tra</t>
  </si>
  <si>
    <t>Chất thải rắn</t>
  </si>
  <si>
    <t>Chất thải lỏng</t>
  </si>
  <si>
    <t>Chất thải khí</t>
  </si>
  <si>
    <t>Y tế công lập</t>
  </si>
  <si>
    <t>Bệnh viện YHCT</t>
  </si>
  <si>
    <t>Bệnh viện Tâm Thần</t>
  </si>
  <si>
    <t>Bệnh Quốc tế Cầu Treo</t>
  </si>
  <si>
    <t>Phòng khám ĐKKV</t>
  </si>
  <si>
    <t>Phòng khám Đức Lĩnh</t>
  </si>
  <si>
    <t>Cơ sở khác</t>
  </si>
  <si>
    <t>Trạm Y tế xã</t>
  </si>
  <si>
    <t>Bệnh viện  Sài Gòn - Hà Tĩnh</t>
  </si>
  <si>
    <r>
      <rPr>
        <i/>
        <sz val="11"/>
        <rFont val="Times New Roman"/>
        <family val="1"/>
      </rPr>
      <t>Ghi chú</t>
    </r>
    <r>
      <rPr>
        <sz val="11"/>
        <rFont val="Times New Roman"/>
        <family val="1"/>
      </rPr>
      <t>:      Giường của trạm Y tế trong cột 4 là giường lưu</t>
    </r>
  </si>
  <si>
    <t xml:space="preserve">                   Giường của các cơ sở y tế tư nhân trong cột 4 là giường theo giấy phép đăng ký</t>
  </si>
  <si>
    <t>Biểu: 3.2 /BCT</t>
  </si>
  <si>
    <t>TINH HÌNH Y TẾ XÃ /PHƯỜNG</t>
  </si>
  <si>
    <t>Số trạm y tế có:</t>
  </si>
  <si>
    <t>Số xã đạt tiêu chí QG</t>
  </si>
  <si>
    <t xml:space="preserve">Số thôn bản có: </t>
  </si>
  <si>
    <t>Số xã/phường không có trạm y tế</t>
  </si>
  <si>
    <t>YHCT</t>
  </si>
  <si>
    <t>Bác sỹ</t>
  </si>
  <si>
    <t>NHS/ YSSN</t>
  </si>
  <si>
    <t>Nhân viên YT hoạt động</t>
  </si>
  <si>
    <t>Cô đỡ được đào tạo</t>
  </si>
  <si>
    <t>Biểu: 4 /BCT</t>
  </si>
  <si>
    <t xml:space="preserve">                       TÌNH HÌNH NHÂN LỰC Y TẾ TOÀN TỈNH</t>
  </si>
  <si>
    <t xml:space="preserve">Trình độ chuyên môn </t>
  </si>
  <si>
    <t>NLYT  toàn tỉnh</t>
  </si>
  <si>
    <t>Thôn, bản</t>
  </si>
  <si>
    <t>Tư nhân</t>
  </si>
  <si>
    <t>Tiến sĩ y khoa</t>
  </si>
  <si>
    <t>Chuyên khoa II y</t>
  </si>
  <si>
    <t>Thạc sĩ Y</t>
  </si>
  <si>
    <t>Chuyên khoa I y</t>
  </si>
  <si>
    <t>Bác sĩ</t>
  </si>
  <si>
    <t>Tiến sĩ YTCC</t>
  </si>
  <si>
    <t>YTCC chuyên khoa II</t>
  </si>
  <si>
    <t>Thạc sĩ YTCC</t>
  </si>
  <si>
    <t>YTCC chuyên khoa I</t>
  </si>
  <si>
    <t>CN YTCC</t>
  </si>
  <si>
    <t xml:space="preserve">Y sĩ </t>
  </si>
  <si>
    <t>KTV y sau đại học</t>
  </si>
  <si>
    <t>KTV y đại học</t>
  </si>
  <si>
    <t>KTV y cao đẳng</t>
  </si>
  <si>
    <t>KTV y trung học</t>
  </si>
  <si>
    <t>KTV y sơ học</t>
  </si>
  <si>
    <t>Điểu dưỡng sau đại học</t>
  </si>
  <si>
    <t>Điều dưỡng đại học</t>
  </si>
  <si>
    <t>Điểu dưỡng cao đẳng</t>
  </si>
  <si>
    <t>Điều dưỡng trung học</t>
  </si>
  <si>
    <t>Điều dưỡng sơ học</t>
  </si>
  <si>
    <t>HS sau đai học</t>
  </si>
  <si>
    <t xml:space="preserve">HS đại học </t>
  </si>
  <si>
    <t>HS cao đẳng</t>
  </si>
  <si>
    <t xml:space="preserve">HS trung học </t>
  </si>
  <si>
    <t>HS sơ học</t>
  </si>
  <si>
    <t>Tiến sĩ dược</t>
  </si>
  <si>
    <t xml:space="preserve">Dược sĩ chuyên khoa II </t>
  </si>
  <si>
    <t>Thạc sĩ dược</t>
  </si>
  <si>
    <t>Dược sĩ chuyên khoa I</t>
  </si>
  <si>
    <t>Dược sĩ đại học</t>
  </si>
  <si>
    <t>Dược sĩ cao đẳng</t>
  </si>
  <si>
    <t>Dược sĩ TH &amp; KTV dược</t>
  </si>
  <si>
    <t>Dược tá</t>
  </si>
  <si>
    <t>Cty Dược</t>
  </si>
  <si>
    <t>Cán bộ CNV khác</t>
  </si>
  <si>
    <t>TX. Kỳ Anh</t>
  </si>
  <si>
    <t>Bệnh viện Mắt</t>
  </si>
  <si>
    <t>Bệnh viện tâm mắt</t>
  </si>
  <si>
    <t>Biểu: 17/BCT</t>
  </si>
  <si>
    <t>TÌNH HÌNH HOẠT ĐỘNG BHYT</t>
  </si>
  <si>
    <t>Tham gia BHYT</t>
  </si>
  <si>
    <t>Tổng số người có thẻ BHYT</t>
  </si>
  <si>
    <t>Trong đó:</t>
  </si>
  <si>
    <t>Người nghèo</t>
  </si>
  <si>
    <t>Cận nghèo</t>
  </si>
  <si>
    <t>Tự nguyện</t>
  </si>
  <si>
    <t>Tỷ lệ dân số tham gia BHYT</t>
  </si>
  <si>
    <t>%</t>
  </si>
  <si>
    <t>Tổng số thu BHYT</t>
  </si>
  <si>
    <t>Triệu đồng</t>
  </si>
  <si>
    <t>Khám và điều trị ngoại trú</t>
  </si>
  <si>
    <t>Khám và điều trị nội trú</t>
  </si>
  <si>
    <t>Ngàn đồng</t>
  </si>
  <si>
    <t>Biểu: 18/BCT</t>
  </si>
  <si>
    <t>TÌNH HÌNH ĐÀO TẠO NHÂN LỰC Y TẾ ĐỊA PHƯƠNG</t>
  </si>
  <si>
    <t xml:space="preserve">Loại đào tạo </t>
  </si>
  <si>
    <t>Số tuyển sinh trong năm</t>
  </si>
  <si>
    <t>Số tốt nghiệp trong năm</t>
  </si>
  <si>
    <t xml:space="preserve">     Số hiện có cuối năm</t>
  </si>
  <si>
    <t>Hệ chính quy</t>
  </si>
  <si>
    <t xml:space="preserve">Bác sĩ </t>
  </si>
  <si>
    <t>Y sĩ đa khoa</t>
  </si>
  <si>
    <t>Y sĩ y học cổ truyền</t>
  </si>
  <si>
    <t>Điều dưỡng cao đẳng</t>
  </si>
  <si>
    <t>Hộ sinh đại học</t>
  </si>
  <si>
    <t>Hộ sinh cao đẳng</t>
  </si>
  <si>
    <t>Hộ sinh trung học</t>
  </si>
  <si>
    <t>Hộ sinh sơ học</t>
  </si>
  <si>
    <t>Kỹ thuật viên y cao đẳng</t>
  </si>
  <si>
    <t xml:space="preserve">Kỹ thuật viên y trung học </t>
  </si>
  <si>
    <t>Kỹ thuật viên y sơ học</t>
  </si>
  <si>
    <t>Dược sĩ trung học</t>
  </si>
  <si>
    <t>Công nhân KT thiết bị y tế</t>
  </si>
  <si>
    <t>Nhân viên y tế thôn bản</t>
  </si>
  <si>
    <t>''</t>
  </si>
  <si>
    <t>Trẻ em &lt; 6 tuổi</t>
  </si>
  <si>
    <t>Chi BHYT</t>
  </si>
  <si>
    <t>Huyện Kỳ Anh</t>
  </si>
  <si>
    <t xml:space="preserve">Đuối nước </t>
  </si>
  <si>
    <t>Bệnh viện ĐK Sài Gòn - Hà Tĩnh</t>
  </si>
  <si>
    <r>
      <t xml:space="preserve">TV thai nhi </t>
    </r>
    <r>
      <rPr>
        <sz val="11"/>
        <rFont val="Calibri"/>
        <family val="2"/>
      </rPr>
      <t>≥</t>
    </r>
    <r>
      <rPr>
        <sz val="11"/>
        <rFont val="Times New Roman"/>
        <family val="1"/>
      </rPr>
      <t>22 tuần đến khi đẻ</t>
    </r>
  </si>
  <si>
    <r>
      <t xml:space="preserve">Số tử vong </t>
    </r>
    <r>
      <rPr>
        <sz val="11"/>
        <rFont val="Calibri"/>
        <family val="2"/>
      </rPr>
      <t>≤7</t>
    </r>
    <r>
      <rPr>
        <sz val="11"/>
        <rFont val="Times New Roman"/>
        <family val="1"/>
      </rPr>
      <t xml:space="preserve"> ngày</t>
    </r>
  </si>
  <si>
    <t>Số tử vong trẻ &lt; 1 tuổi</t>
  </si>
  <si>
    <t>Số tử vong trẻ &lt; 5 tuổi</t>
  </si>
  <si>
    <t>Số trẻ &lt;2500gr</t>
  </si>
  <si>
    <t>GIÁM ĐỐC</t>
  </si>
  <si>
    <t>Lê Ngọc Châu</t>
  </si>
  <si>
    <t>BV Mắt</t>
  </si>
  <si>
    <t>Giường bệnh KH</t>
  </si>
  <si>
    <t>Sông suất</t>
  </si>
  <si>
    <t>Giường bệnh tg đương</t>
  </si>
  <si>
    <t>12 tháng, năm 2017</t>
  </si>
  <si>
    <t>Báo cáo năm 2017</t>
  </si>
  <si>
    <t xml:space="preserve">                                           Số có mặt đến 31 tháng 12 năm 2017</t>
  </si>
  <si>
    <t xml:space="preserve">                                                                                                Báo cáo 12 tháng năm 2017</t>
  </si>
  <si>
    <t>Báo cáo 12 tháng năm 2017</t>
  </si>
  <si>
    <t>Báo cáo 12  tháng năm 2017</t>
  </si>
  <si>
    <t>Báo cáo 12 tháng 2017</t>
  </si>
  <si>
    <t>Tổng số PN đẻ tại huyện</t>
  </si>
  <si>
    <t xml:space="preserve">  </t>
  </si>
  <si>
    <t>r</t>
  </si>
  <si>
    <t>Số trẻ bú mẹ giờ đầu</t>
  </si>
  <si>
    <t>Số trẻ tiêm vitaminK1</t>
  </si>
  <si>
    <t>Số trẻ được</t>
  </si>
  <si>
    <t>Số trẻ được sàng lọc SS</t>
  </si>
  <si>
    <t>tiêm viêm gan B</t>
  </si>
  <si>
    <t>Số TV sơ sinh (&lt; 28 ngày)</t>
  </si>
  <si>
    <t>Số trẻ</t>
  </si>
  <si>
    <t>Số được tiêm &lt;24 giờ</t>
  </si>
  <si>
    <t>&gt;4000gram</t>
  </si>
  <si>
    <t>TX.Kỳ Anh</t>
  </si>
  <si>
    <t>CHỈ TIÊU</t>
  </si>
  <si>
    <t>ĐƠN VỊ TÍNH</t>
  </si>
  <si>
    <t>GHI CHÚ</t>
  </si>
  <si>
    <t>Triệu người</t>
  </si>
  <si>
    <t>85,5</t>
  </si>
  <si>
    <t xml:space="preserve">Khám chữa bệnh có BHYT </t>
  </si>
  <si>
    <t>1.000 lượt</t>
  </si>
  <si>
    <t xml:space="preserve"> - Người nghèo</t>
  </si>
  <si>
    <t xml:space="preserve"> - Trẻ em &lt; 6 tuổi</t>
  </si>
  <si>
    <t>Chi phí BQ 1 lượt khám và điều trị ngoại trú</t>
  </si>
  <si>
    <t>Chi phí BQ 1 lượt khám và điều trị nội trú</t>
  </si>
  <si>
    <t xml:space="preserve">T.P Hà tĩnh </t>
  </si>
  <si>
    <t>Hà tĩnh, ngày     tháng     năm  2018</t>
  </si>
  <si>
    <t>Hà Tĩnh, ngày      tháng      năm 2018</t>
  </si>
  <si>
    <t xml:space="preserve">y tế thôn bản </t>
  </si>
  <si>
    <t xml:space="preserve">     Công tác Báo thống kê y tế có ý nghĩa quan trọng, được coi là một công cụ của nghiên cứu khoa học, quản lý kinh tế - xã hội, hoạch định các chính sách phát triển kinh tế - xã hội, định hướng xây dựng phát triển ngành y tế. Tuy nhiên, việc tổng hợp báo cáo thống kê hiện nay vẫn đang còn thực hiện ghi chép thủ công, việc kiểm soát số liệu tốn nhiều thời gian, chất lượng của báo cáo tại các tuyến cơ sở chưa đồng đều làm ảnh hưởng đến chất lượng báo cáo của toàn ngành.
Ngày nay, cùng với việc phát triển ứng dụng công nghệ thông tin đã xây dựng nhiều phần mềm quản lý, phần mềm báo cáo và đưa vào sử dụng một cách khoa học và mang lại hiệu quả cao. Vì vậy, để đảm bảo công tác thống kê y tế được thu thập số liệu, tính toán nhanh chóng và chính xác,  kính đề nghị Bộ Y tế quan tâm sớm xây dựng phần mềm báo cáo thống kê y tế đưa vào sử dụng đồng bộ trên toàn quốc phục vụ tốt công tác phát triển ngành Y tế./.</t>
  </si>
  <si>
    <t>Viện phí, phí</t>
  </si>
  <si>
    <t xml:space="preserve">Chương trình y tế </t>
  </si>
  <si>
    <t>Huyện Can Lộc</t>
  </si>
  <si>
    <t>Huyện Cẩm Xuyên</t>
  </si>
  <si>
    <t>Huyện Đức Thọ</t>
  </si>
  <si>
    <t>Tp Hà Tĩnh</t>
  </si>
  <si>
    <t>Huyện Hương Khê</t>
  </si>
  <si>
    <t>Huyện Hương Sơn</t>
  </si>
  <si>
    <t>Huyện Lộc Hà</t>
  </si>
  <si>
    <t>Huyện Nghi Xuân</t>
  </si>
  <si>
    <t>Huyện Thạch Hà</t>
  </si>
  <si>
    <t>Huyện Vũ Quang</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</si>
</sst>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numFmt numFmtId="173" formatCode="#,##0\ &quot;§&quot;_);\(#,##0\ &quot;§&quot;\)"/>
    <numFmt numFmtId="174" formatCode="#,##0\ &quot;§&quot;_);[Red]\(#,##0\ &quot;§&quot;\)"/>
    <numFmt numFmtId="175" formatCode="#,##0.00\ &quot;§&quot;_);\(#,##0.00\ &quot;§&quot;\)"/>
    <numFmt numFmtId="176" formatCode="#,##0.00\ &quot;§&quot;_);[Red]\(#,##0.00\ &quot;§&quot;\)"/>
    <numFmt numFmtId="177" formatCode="_ * #,##0_)\ &quot;§&quot;_ ;_ * \(#,##0\)\ &quot;§&quot;_ ;_ * &quot;-&quot;_)\ &quot;§&quot;_ ;_ @_ "/>
    <numFmt numFmtId="178" formatCode="_ * #,##0_)\ _§_ ;_ * \(#,##0\)\ _§_ ;_ * &quot;-&quot;_)\ _§_ ;_ @_ "/>
    <numFmt numFmtId="179" formatCode="_ * #,##0.00_)\ &quot;§&quot;_ ;_ * \(#,##0.00\)\ &quot;§&quot;_ ;_ * &quot;-&quot;??_)\ &quot;§&quot;_ ;_ @_ "/>
    <numFmt numFmtId="180" formatCode="_ * #,##0.00_)\ _§_ ;_ * \(#,##0.00\)\ _§_ ;_ * &quot;-&quot;??_)\ _§_ ;_ @_ "/>
    <numFmt numFmtId="181" formatCode="0.0"/>
    <numFmt numFmtId="182" formatCode="0.000"/>
    <numFmt numFmtId="183" formatCode="0.0000"/>
    <numFmt numFmtId="184" formatCode="0.00000"/>
    <numFmt numFmtId="185" formatCode="0.000000"/>
    <numFmt numFmtId="186" formatCode="_(* #,##0.0_);_(* \(#,##0.0\);_(* &quot;-&quot;??_);_(@_)"/>
    <numFmt numFmtId="187" formatCode="_(* #.##0.0_);_(* \(#.##0.0\);_(* &quot;-&quot;??_);_(@_)"/>
    <numFmt numFmtId="188" formatCode="_(* #.##0._);_(* \(#.##0.\);_(* &quot;-&quot;??_);_(@_)"/>
    <numFmt numFmtId="189" formatCode="_(* #.##._);_(* \(#.##.\);_(* &quot;-&quot;??_);_(@@"/>
    <numFmt numFmtId="190" formatCode="_(* #.#._);_(* \(#.#.\);_(* &quot;-&quot;??_);_(@@"/>
    <numFmt numFmtId="191" formatCode="_(* #.;_(* \(#.;_(* &quot;-&quot;??_);_(@@"/>
    <numFmt numFmtId="192" formatCode="&quot;Yes&quot;;&quot;Yes&quot;;&quot;No&quot;"/>
    <numFmt numFmtId="193" formatCode="&quot;True&quot;;&quot;True&quot;;&quot;False&quot;"/>
    <numFmt numFmtId="194" formatCode="&quot;On&quot;;&quot;On&quot;;&quot;Off&quot;"/>
    <numFmt numFmtId="195" formatCode="[$€-2]\ #,##0.00_);[Red]\([$€-2]\ #,##0.00\)"/>
    <numFmt numFmtId="196" formatCode="#,##0;[Red]#,##0"/>
    <numFmt numFmtId="197" formatCode="_(* #,##0_);_(* \(#,##0\);_(* &quot;-&quot;??_);_(@_)"/>
    <numFmt numFmtId="198" formatCode="0;[Red]0"/>
    <numFmt numFmtId="199" formatCode="#,##0.00;[Red]#,##0.00"/>
    <numFmt numFmtId="200" formatCode="_(* #,##0.000_);_(* \(#,##0.000\);_(* &quot;-&quot;??_);_(@_)"/>
    <numFmt numFmtId="201" formatCode="#,##0.0;[Red]#,##0.0"/>
    <numFmt numFmtId="202" formatCode="???\ ???"/>
    <numFmt numFmtId="203" formatCode="_-* #,##0\ _₫_-;\-* #,##0\ _₫_-;_-* &quot;-&quot;??\ _₫_-;_-@_-"/>
    <numFmt numFmtId="204" formatCode="_-* #,##0.0\ _₫_-;\-* #,##0.0\ _₫_-;_-* &quot;-&quot;??\ _₫_-;_-@_-"/>
    <numFmt numFmtId="205" formatCode="#,##0.000"/>
    <numFmt numFmtId="206" formatCode="0.000;[Red]0.000"/>
    <numFmt numFmtId="207" formatCode="#,##0.0"/>
    <numFmt numFmtId="208" formatCode="??\ ???"/>
    <numFmt numFmtId="209" formatCode="_(* #,##0.0_);_(* \(#,##0.0\);_(* &quot;-&quot;?_);_(@_)"/>
    <numFmt numFmtId="210" formatCode="#,##0;\-#,##0;"/>
    <numFmt numFmtId="211" formatCode="_(* #,##0.00000_);_(* \(#,##0.00000\);_(* &quot;-&quot;??_);_(@_)"/>
    <numFmt numFmtId="212" formatCode="_-* #,##0.0\ _₫_-;\-* #,##0.0\ _₫_-;_-* &quot;-&quot;?\ _₫_-;_-@_-"/>
  </numFmts>
  <fonts count="126">
    <font>
      <sz val="10"/>
      <name val="Arial"/>
      <family val="0"/>
    </font>
    <font>
      <sz val="8"/>
      <name val="Arial"/>
      <family val="2"/>
    </font>
    <font>
      <u val="single"/>
      <sz val="10"/>
      <color indexed="12"/>
      <name val="Arial"/>
      <family val="2"/>
    </font>
    <font>
      <u val="single"/>
      <sz val="10"/>
      <color indexed="36"/>
      <name val="Arial"/>
      <family val="2"/>
    </font>
    <font>
      <sz val="11"/>
      <name val=".VnTime"/>
      <family val="2"/>
    </font>
    <font>
      <sz val="11"/>
      <name val="Arial"/>
      <family val="2"/>
    </font>
    <font>
      <sz val="12"/>
      <name val="VnArial"/>
      <family val="0"/>
    </font>
    <font>
      <sz val="10"/>
      <name val=".VnTime"/>
      <family val="2"/>
    </font>
    <font>
      <sz val="10"/>
      <name val=".VnArialH"/>
      <family val="2"/>
    </font>
    <font>
      <sz val="10"/>
      <name val=".VnArial"/>
      <family val="2"/>
    </font>
    <font>
      <sz val="11"/>
      <name val="Times New Roman"/>
      <family val="1"/>
    </font>
    <font>
      <sz val="11"/>
      <name val="Calibri"/>
      <family val="2"/>
    </font>
    <font>
      <sz val="36"/>
      <name val="Arial"/>
      <family val="2"/>
    </font>
    <font>
      <sz val="26"/>
      <name val="Arial"/>
      <family val="2"/>
    </font>
    <font>
      <sz val="12"/>
      <name val=".VnArialH"/>
      <family val="2"/>
    </font>
    <font>
      <b/>
      <sz val="12"/>
      <name val="Times New Roman"/>
      <family val="1"/>
    </font>
    <font>
      <i/>
      <sz val="11"/>
      <name val="Times New Roman"/>
      <family val="1"/>
    </font>
    <font>
      <i/>
      <sz val="10"/>
      <name val=".VnTime"/>
      <family val="2"/>
    </font>
    <font>
      <b/>
      <sz val="11"/>
      <name val="Times New Roman"/>
      <family val="1"/>
    </font>
    <font>
      <i/>
      <sz val="12"/>
      <name val="Times New Roman"/>
      <family val="1"/>
    </font>
    <font>
      <sz val="12"/>
      <name val="Times New Roman"/>
      <family val="1"/>
    </font>
    <font>
      <sz val="10"/>
      <name val="Times New Roman"/>
      <family val="1"/>
    </font>
    <font>
      <b/>
      <sz val="10"/>
      <name val="Times New Roman"/>
      <family val="1"/>
    </font>
    <font>
      <b/>
      <i/>
      <sz val="11"/>
      <name val="Times New Roman"/>
      <family val="1"/>
    </font>
    <font>
      <b/>
      <sz val="26"/>
      <name val="Times New Roman"/>
      <family val="1"/>
    </font>
    <font>
      <i/>
      <sz val="10"/>
      <name val="Times New Roman"/>
      <family val="1"/>
    </font>
    <font>
      <b/>
      <sz val="14"/>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name val=".VnTime"/>
      <family val="2"/>
    </font>
    <font>
      <sz val="14"/>
      <name val="Times New Roman"/>
      <family val="1"/>
    </font>
    <font>
      <sz val="14"/>
      <name val="Arial"/>
      <family val="2"/>
    </font>
    <font>
      <b/>
      <sz val="11"/>
      <name val=".vntime"/>
      <family val="2"/>
    </font>
    <font>
      <sz val="12"/>
      <name val="Arial"/>
      <family val="2"/>
    </font>
    <font>
      <b/>
      <sz val="12"/>
      <name val=".vntime"/>
      <family val="2"/>
    </font>
    <font>
      <b/>
      <sz val="13"/>
      <name val="Times New Roman"/>
      <family val="1"/>
    </font>
    <font>
      <sz val="14"/>
      <color indexed="8"/>
      <name val="Times New Roman"/>
      <family val="1"/>
    </font>
    <font>
      <b/>
      <sz val="12"/>
      <name val="Arial"/>
      <family val="2"/>
    </font>
    <font>
      <i/>
      <sz val="14"/>
      <name val="Times New Roman"/>
      <family val="1"/>
    </font>
    <font>
      <sz val="13"/>
      <name val="Times New Roman"/>
      <family val="1"/>
    </font>
    <font>
      <i/>
      <sz val="13"/>
      <name val="Times New Roman"/>
      <family val="1"/>
    </font>
    <font>
      <sz val="13"/>
      <color indexed="8"/>
      <name val="Times New Roman"/>
      <family val="1"/>
    </font>
    <font>
      <b/>
      <sz val="10"/>
      <name val="Arial"/>
      <family val="2"/>
    </font>
    <font>
      <i/>
      <sz val="10"/>
      <name val="Cambria"/>
      <family val="1"/>
    </font>
    <font>
      <sz val="10"/>
      <name val="Cambria"/>
      <family val="1"/>
    </font>
    <font>
      <b/>
      <sz val="12"/>
      <name val=".VnTimeH"/>
      <family val="2"/>
    </font>
    <font>
      <sz val="11"/>
      <color indexed="8"/>
      <name val="Times New Roman"/>
      <family val="1"/>
    </font>
    <font>
      <b/>
      <sz val="9"/>
      <name val="Times New Roman"/>
      <family val="1"/>
    </font>
    <font>
      <b/>
      <sz val="8"/>
      <name val="Times New Roman"/>
      <family val="1"/>
    </font>
    <font>
      <sz val="11"/>
      <color indexed="8"/>
      <name val="Calibri"/>
      <family val="2"/>
    </font>
    <font>
      <sz val="11"/>
      <color indexed="30"/>
      <name val="Times New Roman"/>
      <family val="1"/>
    </font>
    <font>
      <sz val="11"/>
      <color indexed="10"/>
      <name val="Calibri"/>
      <family val="2"/>
    </font>
    <font>
      <sz val="12"/>
      <color indexed="8"/>
      <name val="Times New Roman"/>
      <family val="1"/>
    </font>
    <font>
      <sz val="11"/>
      <color indexed="10"/>
      <name val="Times New Roman"/>
      <family val="1"/>
    </font>
    <font>
      <sz val="10"/>
      <color indexed="8"/>
      <name val="Arial"/>
      <family val="2"/>
    </font>
    <font>
      <sz val="11"/>
      <color indexed="8"/>
      <name val=".VnTime"/>
      <family val="2"/>
    </font>
    <font>
      <b/>
      <sz val="12"/>
      <color indexed="8"/>
      <name val="Times New Roman"/>
      <family val="1"/>
    </font>
    <font>
      <i/>
      <sz val="10"/>
      <color indexed="8"/>
      <name val="Times New Roman"/>
      <family val="1"/>
    </font>
    <font>
      <b/>
      <sz val="11"/>
      <color indexed="8"/>
      <name val="Times New Roman"/>
      <family val="1"/>
    </font>
    <font>
      <b/>
      <sz val="10"/>
      <color indexed="8"/>
      <name val="Times New Roman"/>
      <family val="1"/>
    </font>
    <font>
      <b/>
      <sz val="11"/>
      <color indexed="8"/>
      <name val=".VnTime"/>
      <family val="2"/>
    </font>
    <font>
      <b/>
      <sz val="11"/>
      <color indexed="10"/>
      <name val="Times New Roman"/>
      <family val="1"/>
    </font>
    <font>
      <b/>
      <sz val="12"/>
      <color indexed="10"/>
      <name val="Times New Roman"/>
      <family val="1"/>
    </font>
    <font>
      <b/>
      <sz val="13"/>
      <color indexed="8"/>
      <name val="Times New Roman"/>
      <family val="1"/>
    </font>
    <font>
      <b/>
      <sz val="14"/>
      <color indexed="8"/>
      <name val="Times New Roman"/>
      <family val="1"/>
    </font>
    <font>
      <i/>
      <sz val="10"/>
      <color indexed="10"/>
      <name val="Times New Roman"/>
      <family val="1"/>
    </font>
    <font>
      <sz val="11"/>
      <color indexed="10"/>
      <name val=".VnTime"/>
      <family val="2"/>
    </font>
    <font>
      <sz val="10"/>
      <color indexed="8"/>
      <name val="Times New Roman"/>
      <family val="1"/>
    </font>
    <font>
      <b/>
      <sz val="11"/>
      <name val="Calibri"/>
      <family val="2"/>
    </font>
    <font>
      <sz val="12"/>
      <name val="Calibri"/>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sz val="14"/>
      <color theme="1"/>
      <name val="Times New Roman"/>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1"/>
      <color rgb="FF0070C0"/>
      <name val="Times New Roman"/>
      <family val="1"/>
    </font>
    <font>
      <sz val="11"/>
      <color rgb="FFFF0000"/>
      <name val="Calibri"/>
      <family val="2"/>
    </font>
    <font>
      <sz val="12"/>
      <color theme="1"/>
      <name val="Times New Roman"/>
      <family val="1"/>
    </font>
    <font>
      <sz val="11"/>
      <color theme="1"/>
      <name val="Times New Roman"/>
      <family val="1"/>
    </font>
    <font>
      <sz val="11"/>
      <color rgb="FFFF0000"/>
      <name val="Times New Roman"/>
      <family val="1"/>
    </font>
    <font>
      <sz val="11"/>
      <color rgb="FF000000"/>
      <name val="Times New Roman"/>
      <family val="1"/>
    </font>
    <font>
      <sz val="10"/>
      <color rgb="FF000000"/>
      <name val="Arial"/>
      <family val="2"/>
    </font>
    <font>
      <sz val="11"/>
      <color rgb="FF000000"/>
      <name val=".VnTime"/>
      <family val="2"/>
    </font>
    <font>
      <b/>
      <sz val="12"/>
      <color rgb="FF000000"/>
      <name val="Times New Roman"/>
      <family val="1"/>
    </font>
    <font>
      <i/>
      <sz val="10"/>
      <color rgb="FF000000"/>
      <name val="Times New Roman"/>
      <family val="1"/>
    </font>
    <font>
      <b/>
      <sz val="11"/>
      <color rgb="FF000000"/>
      <name val="Times New Roman"/>
      <family val="1"/>
    </font>
    <font>
      <b/>
      <sz val="10"/>
      <color rgb="FF000000"/>
      <name val="Times New Roman"/>
      <family val="1"/>
    </font>
    <font>
      <b/>
      <sz val="11"/>
      <color rgb="FF000000"/>
      <name val=".VnTime"/>
      <family val="2"/>
    </font>
    <font>
      <b/>
      <sz val="11"/>
      <color rgb="FFFF0000"/>
      <name val="Times New Roman"/>
      <family val="1"/>
    </font>
    <font>
      <b/>
      <sz val="12"/>
      <color theme="1"/>
      <name val="Times New Roman"/>
      <family val="1"/>
    </font>
    <font>
      <b/>
      <sz val="12"/>
      <color rgb="FFFF0000"/>
      <name val="Times New Roman"/>
      <family val="1"/>
    </font>
    <font>
      <b/>
      <sz val="13"/>
      <color theme="1"/>
      <name val="Times New Roman"/>
      <family val="1"/>
    </font>
    <font>
      <b/>
      <sz val="14"/>
      <color theme="1"/>
      <name val="Times New Roman"/>
      <family val="1"/>
    </font>
    <font>
      <i/>
      <sz val="10"/>
      <color rgb="FFFF0000"/>
      <name val="Times New Roman"/>
      <family val="1"/>
    </font>
    <font>
      <sz val="11"/>
      <color rgb="FFFF0000"/>
      <name val=".VnTime"/>
      <family val="2"/>
    </font>
    <font>
      <sz val="10"/>
      <color rgb="FF000000"/>
      <name val="Times New Roman"/>
      <family val="1"/>
    </font>
    <font>
      <sz val="12"/>
      <color rgb="FF000000"/>
      <name val="Times New Roman"/>
      <family val="1"/>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lightUp">
        <bgColor indexed="9"/>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hair"/>
      <bottom style="hair"/>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style="thin"/>
      <right style="thin"/>
      <top style="thin"/>
      <bottom style="hair"/>
    </border>
    <border>
      <left style="thin"/>
      <right>
        <color indexed="63"/>
      </right>
      <top style="hair"/>
      <bottom style="hair"/>
    </border>
    <border>
      <left style="thin"/>
      <right>
        <color indexed="63"/>
      </right>
      <top style="hair"/>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hair"/>
    </border>
    <border>
      <left style="thin"/>
      <right style="thin"/>
      <top style="hair"/>
      <bottom style="thin"/>
    </border>
    <border>
      <left style="thin"/>
      <right style="thin"/>
      <top>
        <color indexed="63"/>
      </top>
      <bottom style="hair"/>
    </border>
    <border>
      <left style="thin"/>
      <right>
        <color indexed="63"/>
      </right>
      <top>
        <color indexed="63"/>
      </top>
      <bottom style="thin"/>
    </border>
    <border>
      <left style="thin"/>
      <right style="thin"/>
      <top style="hair"/>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dotted"/>
      <bottom style="dotted"/>
    </border>
    <border>
      <left>
        <color indexed="63"/>
      </left>
      <right style="thin"/>
      <top style="thin"/>
      <bottom style="thin"/>
    </border>
    <border>
      <left style="thin"/>
      <right style="thin"/>
      <top style="dotted"/>
      <bottom style="thin"/>
    </border>
    <border>
      <left>
        <color indexed="63"/>
      </left>
      <right>
        <color indexed="63"/>
      </right>
      <top style="thin"/>
      <bottom>
        <color indexed="63"/>
      </bottom>
    </border>
    <border>
      <left/>
      <right/>
      <top/>
      <bottom style="hair"/>
    </border>
    <border>
      <left style="thin"/>
      <right>
        <color indexed="63"/>
      </right>
      <top>
        <color indexed="63"/>
      </top>
      <bottom>
        <color indexed="63"/>
      </bottom>
    </border>
    <border>
      <left/>
      <right style="thin"/>
      <top style="hair"/>
      <bottom style="hair"/>
    </border>
    <border>
      <left style="thin"/>
      <right/>
      <top style="hair"/>
      <bottom/>
    </border>
    <border>
      <left/>
      <right/>
      <top style="hair"/>
      <bottom style="thin"/>
    </border>
    <border>
      <left/>
      <right style="thin"/>
      <top style="hair"/>
      <bottom style="thin"/>
    </border>
    <border>
      <left style="thin"/>
      <right style="thin"/>
      <top/>
      <bottom style="dotted"/>
    </border>
    <border>
      <left style="thin"/>
      <right style="thin"/>
      <top style="thin"/>
      <bottom style="dotted"/>
    </border>
    <border>
      <left style="thin"/>
      <right style="thin"/>
      <top style="dotted"/>
      <bottom/>
    </border>
    <border>
      <left/>
      <right style="thin"/>
      <top/>
      <bottom/>
    </border>
    <border>
      <left style="thin"/>
      <right/>
      <top/>
      <bottom style="hair"/>
    </border>
  </borders>
  <cellStyleXfs count="1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27" fillId="3" borderId="0" applyNumberFormat="0" applyBorder="0" applyAlignment="0" applyProtection="0"/>
    <xf numFmtId="0" fontId="85" fillId="4" borderId="0" applyNumberFormat="0" applyBorder="0" applyAlignment="0" applyProtection="0"/>
    <xf numFmtId="0" fontId="27" fillId="5" borderId="0" applyNumberFormat="0" applyBorder="0" applyAlignment="0" applyProtection="0"/>
    <xf numFmtId="0" fontId="85" fillId="6" borderId="0" applyNumberFormat="0" applyBorder="0" applyAlignment="0" applyProtection="0"/>
    <xf numFmtId="0" fontId="27" fillId="7" borderId="0" applyNumberFormat="0" applyBorder="0" applyAlignment="0" applyProtection="0"/>
    <xf numFmtId="0" fontId="85" fillId="8" borderId="0" applyNumberFormat="0" applyBorder="0" applyAlignment="0" applyProtection="0"/>
    <xf numFmtId="0" fontId="27" fillId="9" borderId="0" applyNumberFormat="0" applyBorder="0" applyAlignment="0" applyProtection="0"/>
    <xf numFmtId="0" fontId="85" fillId="10" borderId="0" applyNumberFormat="0" applyBorder="0" applyAlignment="0" applyProtection="0"/>
    <xf numFmtId="0" fontId="27" fillId="11" borderId="0" applyNumberFormat="0" applyBorder="0" applyAlignment="0" applyProtection="0"/>
    <xf numFmtId="0" fontId="85" fillId="12" borderId="0" applyNumberFormat="0" applyBorder="0" applyAlignment="0" applyProtection="0"/>
    <xf numFmtId="0" fontId="27" fillId="13" borderId="0" applyNumberFormat="0" applyBorder="0" applyAlignment="0" applyProtection="0"/>
    <xf numFmtId="0" fontId="85" fillId="14" borderId="0" applyNumberFormat="0" applyBorder="0" applyAlignment="0" applyProtection="0"/>
    <xf numFmtId="0" fontId="27" fillId="15" borderId="0" applyNumberFormat="0" applyBorder="0" applyAlignment="0" applyProtection="0"/>
    <xf numFmtId="0" fontId="85" fillId="16" borderId="0" applyNumberFormat="0" applyBorder="0" applyAlignment="0" applyProtection="0"/>
    <xf numFmtId="0" fontId="27" fillId="17" borderId="0" applyNumberFormat="0" applyBorder="0" applyAlignment="0" applyProtection="0"/>
    <xf numFmtId="0" fontId="85" fillId="18" borderId="0" applyNumberFormat="0" applyBorder="0" applyAlignment="0" applyProtection="0"/>
    <xf numFmtId="0" fontId="27" fillId="19" borderId="0" applyNumberFormat="0" applyBorder="0" applyAlignment="0" applyProtection="0"/>
    <xf numFmtId="0" fontId="85" fillId="20" borderId="0" applyNumberFormat="0" applyBorder="0" applyAlignment="0" applyProtection="0"/>
    <xf numFmtId="0" fontId="27" fillId="9" borderId="0" applyNumberFormat="0" applyBorder="0" applyAlignment="0" applyProtection="0"/>
    <xf numFmtId="0" fontId="85" fillId="21" borderId="0" applyNumberFormat="0" applyBorder="0" applyAlignment="0" applyProtection="0"/>
    <xf numFmtId="0" fontId="27" fillId="15" borderId="0" applyNumberFormat="0" applyBorder="0" applyAlignment="0" applyProtection="0"/>
    <xf numFmtId="0" fontId="85" fillId="22" borderId="0" applyNumberFormat="0" applyBorder="0" applyAlignment="0" applyProtection="0"/>
    <xf numFmtId="0" fontId="27" fillId="23" borderId="0" applyNumberFormat="0" applyBorder="0" applyAlignment="0" applyProtection="0"/>
    <xf numFmtId="0" fontId="86" fillId="24" borderId="0" applyNumberFormat="0" applyBorder="0" applyAlignment="0" applyProtection="0"/>
    <xf numFmtId="0" fontId="28" fillId="25" borderId="0" applyNumberFormat="0" applyBorder="0" applyAlignment="0" applyProtection="0"/>
    <xf numFmtId="0" fontId="86" fillId="26" borderId="0" applyNumberFormat="0" applyBorder="0" applyAlignment="0" applyProtection="0"/>
    <xf numFmtId="0" fontId="28" fillId="17" borderId="0" applyNumberFormat="0" applyBorder="0" applyAlignment="0" applyProtection="0"/>
    <xf numFmtId="0" fontId="86" fillId="27" borderId="0" applyNumberFormat="0" applyBorder="0" applyAlignment="0" applyProtection="0"/>
    <xf numFmtId="0" fontId="28" fillId="19" borderId="0" applyNumberFormat="0" applyBorder="0" applyAlignment="0" applyProtection="0"/>
    <xf numFmtId="0" fontId="86" fillId="28" borderId="0" applyNumberFormat="0" applyBorder="0" applyAlignment="0" applyProtection="0"/>
    <xf numFmtId="0" fontId="28" fillId="29" borderId="0" applyNumberFormat="0" applyBorder="0" applyAlignment="0" applyProtection="0"/>
    <xf numFmtId="0" fontId="86" fillId="30" borderId="0" applyNumberFormat="0" applyBorder="0" applyAlignment="0" applyProtection="0"/>
    <xf numFmtId="0" fontId="28" fillId="31" borderId="0" applyNumberFormat="0" applyBorder="0" applyAlignment="0" applyProtection="0"/>
    <xf numFmtId="0" fontId="86" fillId="32" borderId="0" applyNumberFormat="0" applyBorder="0" applyAlignment="0" applyProtection="0"/>
    <xf numFmtId="0" fontId="28" fillId="33" borderId="0" applyNumberFormat="0" applyBorder="0" applyAlignment="0" applyProtection="0"/>
    <xf numFmtId="0" fontId="86" fillId="34" borderId="0" applyNumberFormat="0" applyBorder="0" applyAlignment="0" applyProtection="0"/>
    <xf numFmtId="0" fontId="28" fillId="35" borderId="0" applyNumberFormat="0" applyBorder="0" applyAlignment="0" applyProtection="0"/>
    <xf numFmtId="0" fontId="86" fillId="36" borderId="0" applyNumberFormat="0" applyBorder="0" applyAlignment="0" applyProtection="0"/>
    <xf numFmtId="0" fontId="28" fillId="37" borderId="0" applyNumberFormat="0" applyBorder="0" applyAlignment="0" applyProtection="0"/>
    <xf numFmtId="0" fontId="86" fillId="38" borderId="0" applyNumberFormat="0" applyBorder="0" applyAlignment="0" applyProtection="0"/>
    <xf numFmtId="0" fontId="28" fillId="39" borderId="0" applyNumberFormat="0" applyBorder="0" applyAlignment="0" applyProtection="0"/>
    <xf numFmtId="0" fontId="86" fillId="40" borderId="0" applyNumberFormat="0" applyBorder="0" applyAlignment="0" applyProtection="0"/>
    <xf numFmtId="0" fontId="28" fillId="29" borderId="0" applyNumberFormat="0" applyBorder="0" applyAlignment="0" applyProtection="0"/>
    <xf numFmtId="0" fontId="86" fillId="41" borderId="0" applyNumberFormat="0" applyBorder="0" applyAlignment="0" applyProtection="0"/>
    <xf numFmtId="0" fontId="28" fillId="31" borderId="0" applyNumberFormat="0" applyBorder="0" applyAlignment="0" applyProtection="0"/>
    <xf numFmtId="0" fontId="86" fillId="42" borderId="0" applyNumberFormat="0" applyBorder="0" applyAlignment="0" applyProtection="0"/>
    <xf numFmtId="0" fontId="28" fillId="43" borderId="0" applyNumberFormat="0" applyBorder="0" applyAlignment="0" applyProtection="0"/>
    <xf numFmtId="0" fontId="87" fillId="44" borderId="0" applyNumberFormat="0" applyBorder="0" applyAlignment="0" applyProtection="0"/>
    <xf numFmtId="0" fontId="29" fillId="5" borderId="0" applyNumberFormat="0" applyBorder="0" applyAlignment="0" applyProtection="0"/>
    <xf numFmtId="0" fontId="88" fillId="45" borderId="1" applyNumberFormat="0" applyAlignment="0" applyProtection="0"/>
    <xf numFmtId="0" fontId="30" fillId="46" borderId="2" applyNumberFormat="0" applyAlignment="0" applyProtection="0"/>
    <xf numFmtId="0" fontId="89" fillId="47" borderId="3" applyNumberFormat="0" applyAlignment="0" applyProtection="0"/>
    <xf numFmtId="0" fontId="31"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0" fillId="0" borderId="0" applyNumberFormat="0" applyFill="0" applyBorder="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91" fillId="49" borderId="0" applyNumberFormat="0" applyBorder="0" applyAlignment="0" applyProtection="0"/>
    <xf numFmtId="0" fontId="33" fillId="7" borderId="0" applyNumberFormat="0" applyBorder="0" applyAlignment="0" applyProtection="0"/>
    <xf numFmtId="0" fontId="92" fillId="0" borderId="5" applyNumberFormat="0" applyFill="0" applyAlignment="0" applyProtection="0"/>
    <xf numFmtId="0" fontId="34" fillId="0" borderId="6" applyNumberFormat="0" applyFill="0" applyAlignment="0" applyProtection="0"/>
    <xf numFmtId="0" fontId="93" fillId="0" borderId="7" applyNumberFormat="0" applyFill="0" applyAlignment="0" applyProtection="0"/>
    <xf numFmtId="0" fontId="35" fillId="0" borderId="8" applyNumberFormat="0" applyFill="0" applyAlignment="0" applyProtection="0"/>
    <xf numFmtId="0" fontId="94" fillId="0" borderId="9" applyNumberFormat="0" applyFill="0" applyAlignment="0" applyProtection="0"/>
    <xf numFmtId="0" fontId="36" fillId="0" borderId="10" applyNumberFormat="0" applyFill="0" applyAlignment="0" applyProtection="0"/>
    <xf numFmtId="0" fontId="94" fillId="0" borderId="0" applyNumberForma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95" fillId="50" borderId="1" applyNumberFormat="0" applyAlignment="0" applyProtection="0"/>
    <xf numFmtId="0" fontId="37" fillId="13" borderId="2" applyNumberFormat="0" applyAlignment="0" applyProtection="0"/>
    <xf numFmtId="0" fontId="96" fillId="0" borderId="11" applyNumberFormat="0" applyFill="0" applyAlignment="0" applyProtection="0"/>
    <xf numFmtId="0" fontId="38" fillId="0" borderId="12" applyNumberFormat="0" applyFill="0" applyAlignment="0" applyProtection="0"/>
    <xf numFmtId="0" fontId="97" fillId="51" borderId="0" applyNumberFormat="0" applyBorder="0" applyAlignment="0" applyProtection="0"/>
    <xf numFmtId="0" fontId="39"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8" fillId="0" borderId="0">
      <alignment/>
      <protection/>
    </xf>
    <xf numFmtId="0" fontId="45" fillId="0" borderId="0">
      <alignment/>
      <protection/>
    </xf>
    <xf numFmtId="0" fontId="99" fillId="0" borderId="0">
      <alignment/>
      <protection/>
    </xf>
    <xf numFmtId="0" fontId="44" fillId="0" borderId="0">
      <alignment/>
      <protection/>
    </xf>
    <xf numFmtId="0" fontId="44" fillId="0" borderId="0">
      <alignment/>
      <protection/>
    </xf>
    <xf numFmtId="0" fontId="7"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100" fillId="45" borderId="15" applyNumberFormat="0" applyAlignment="0" applyProtection="0"/>
    <xf numFmtId="0" fontId="40" fillId="46" borderId="16" applyNumberFormat="0" applyAlignment="0" applyProtection="0"/>
    <xf numFmtId="9" fontId="0" fillId="0" borderId="0" applyFont="0" applyFill="0" applyBorder="0" applyAlignment="0" applyProtection="0"/>
    <xf numFmtId="0" fontId="101" fillId="0" borderId="0" applyNumberFormat="0" applyFill="0" applyBorder="0" applyAlignment="0" applyProtection="0"/>
    <xf numFmtId="0" fontId="41" fillId="0" borderId="0" applyNumberFormat="0" applyFill="0" applyBorder="0" applyAlignment="0" applyProtection="0"/>
    <xf numFmtId="0" fontId="102" fillId="0" borderId="17" applyNumberFormat="0" applyFill="0" applyAlignment="0" applyProtection="0"/>
    <xf numFmtId="0" fontId="42" fillId="0" borderId="18" applyNumberFormat="0" applyFill="0" applyAlignment="0" applyProtection="0"/>
    <xf numFmtId="0" fontId="103" fillId="0" borderId="0" applyNumberFormat="0" applyFill="0" applyBorder="0" applyAlignment="0" applyProtection="0"/>
    <xf numFmtId="0" fontId="43" fillId="0" borderId="0" applyNumberFormat="0" applyFill="0" applyBorder="0" applyAlignment="0" applyProtection="0"/>
  </cellStyleXfs>
  <cellXfs count="841">
    <xf numFmtId="0" fontId="0" fillId="0" borderId="0" xfId="0" applyAlignment="1">
      <alignment/>
    </xf>
    <xf numFmtId="0" fontId="4" fillId="0" borderId="19" xfId="0" applyFont="1" applyBorder="1" applyAlignment="1">
      <alignment/>
    </xf>
    <xf numFmtId="0" fontId="5" fillId="0" borderId="0" xfId="0" applyFont="1" applyAlignment="1">
      <alignment/>
    </xf>
    <xf numFmtId="0" fontId="4" fillId="0" borderId="0" xfId="0" applyFont="1" applyBorder="1" applyAlignment="1">
      <alignment/>
    </xf>
    <xf numFmtId="0" fontId="4" fillId="0" borderId="0" xfId="0" applyFont="1" applyAlignment="1">
      <alignment/>
    </xf>
    <xf numFmtId="0" fontId="4" fillId="0" borderId="20" xfId="0" applyFont="1" applyBorder="1" applyAlignment="1">
      <alignment horizontal="center"/>
    </xf>
    <xf numFmtId="0" fontId="8" fillId="0" borderId="0" xfId="108" applyFont="1">
      <alignment/>
      <protection/>
    </xf>
    <xf numFmtId="0" fontId="7" fillId="0" borderId="0" xfId="0" applyFont="1" applyAlignment="1">
      <alignment/>
    </xf>
    <xf numFmtId="0" fontId="0" fillId="0" borderId="0" xfId="0" applyFont="1" applyAlignment="1">
      <alignment/>
    </xf>
    <xf numFmtId="0" fontId="10" fillId="0" borderId="21" xfId="0" applyFont="1" applyBorder="1" applyAlignment="1">
      <alignment horizontal="center"/>
    </xf>
    <xf numFmtId="0" fontId="10" fillId="0" borderId="22" xfId="0" applyFont="1" applyBorder="1" applyAlignment="1">
      <alignment horizontal="center"/>
    </xf>
    <xf numFmtId="0" fontId="10" fillId="0" borderId="19" xfId="0" applyFont="1" applyBorder="1" applyAlignment="1">
      <alignment horizontal="center"/>
    </xf>
    <xf numFmtId="0" fontId="18" fillId="0" borderId="19" xfId="0" applyFont="1" applyBorder="1" applyAlignment="1">
      <alignment horizontal="center"/>
    </xf>
    <xf numFmtId="0" fontId="10" fillId="0" borderId="19" xfId="0" applyFont="1" applyBorder="1" applyAlignment="1">
      <alignment/>
    </xf>
    <xf numFmtId="0" fontId="10" fillId="0" borderId="22" xfId="0" applyFont="1" applyBorder="1" applyAlignment="1">
      <alignment horizontal="center" vertical="center" wrapText="1"/>
    </xf>
    <xf numFmtId="0" fontId="10" fillId="0" borderId="0" xfId="0" applyFont="1" applyAlignment="1">
      <alignment/>
    </xf>
    <xf numFmtId="0" fontId="18" fillId="0" borderId="19" xfId="0" applyFont="1" applyBorder="1" applyAlignment="1">
      <alignment/>
    </xf>
    <xf numFmtId="0" fontId="10" fillId="0" borderId="0" xfId="0" applyFont="1" applyAlignment="1">
      <alignment/>
    </xf>
    <xf numFmtId="0" fontId="21" fillId="0" borderId="0" xfId="0" applyFont="1" applyAlignment="1">
      <alignment/>
    </xf>
    <xf numFmtId="0" fontId="10" fillId="0" borderId="0" xfId="0" applyFont="1" applyBorder="1" applyAlignment="1">
      <alignment/>
    </xf>
    <xf numFmtId="0" fontId="10" fillId="0" borderId="23" xfId="0" applyFont="1" applyBorder="1" applyAlignment="1">
      <alignment/>
    </xf>
    <xf numFmtId="0" fontId="10" fillId="0" borderId="24" xfId="0" applyFont="1" applyBorder="1" applyAlignment="1">
      <alignment/>
    </xf>
    <xf numFmtId="0" fontId="10" fillId="0" borderId="25" xfId="0" applyFont="1" applyBorder="1" applyAlignment="1">
      <alignment/>
    </xf>
    <xf numFmtId="0" fontId="10" fillId="0" borderId="22" xfId="0" applyFont="1" applyBorder="1" applyAlignment="1">
      <alignment/>
    </xf>
    <xf numFmtId="0" fontId="10" fillId="0" borderId="22" xfId="0" applyFont="1" applyFill="1" applyBorder="1" applyAlignment="1">
      <alignment horizontal="center"/>
    </xf>
    <xf numFmtId="0" fontId="10" fillId="0" borderId="24" xfId="0" applyFont="1" applyBorder="1" applyAlignment="1">
      <alignment horizontal="left"/>
    </xf>
    <xf numFmtId="0" fontId="20" fillId="0" borderId="0" xfId="108" applyFont="1">
      <alignment/>
      <protection/>
    </xf>
    <xf numFmtId="0" fontId="21" fillId="0" borderId="0" xfId="108" applyFont="1">
      <alignment/>
      <protection/>
    </xf>
    <xf numFmtId="0" fontId="22" fillId="0" borderId="0" xfId="108" applyFont="1">
      <alignment/>
      <protection/>
    </xf>
    <xf numFmtId="0" fontId="21" fillId="0" borderId="0" xfId="108" applyFont="1" applyAlignment="1">
      <alignment/>
      <protection/>
    </xf>
    <xf numFmtId="0" fontId="15" fillId="0" borderId="0" xfId="108" applyFont="1" applyAlignment="1">
      <alignment horizontal="center"/>
      <protection/>
    </xf>
    <xf numFmtId="0" fontId="15" fillId="0" borderId="0" xfId="108" applyFont="1" applyAlignment="1">
      <alignment/>
      <protection/>
    </xf>
    <xf numFmtId="0" fontId="12" fillId="0" borderId="0" xfId="0" applyFont="1" applyAlignment="1">
      <alignment/>
    </xf>
    <xf numFmtId="0" fontId="24" fillId="0" borderId="0" xfId="108" applyFont="1" applyAlignment="1">
      <alignment vertical="center"/>
      <protection/>
    </xf>
    <xf numFmtId="0" fontId="13" fillId="0" borderId="0" xfId="0" applyFont="1" applyAlignment="1">
      <alignment/>
    </xf>
    <xf numFmtId="0" fontId="19" fillId="0" borderId="0" xfId="108" applyFont="1" applyAlignment="1">
      <alignment/>
      <protection/>
    </xf>
    <xf numFmtId="0" fontId="20" fillId="0" borderId="0" xfId="108" applyFont="1" applyAlignment="1">
      <alignment horizontal="left" indent="15"/>
      <protection/>
    </xf>
    <xf numFmtId="0" fontId="14" fillId="0" borderId="0" xfId="108" applyFont="1">
      <alignment/>
      <protection/>
    </xf>
    <xf numFmtId="0" fontId="10" fillId="0" borderId="24" xfId="0" applyFont="1" applyBorder="1" applyAlignment="1">
      <alignment/>
    </xf>
    <xf numFmtId="0" fontId="0" fillId="0" borderId="0" xfId="0" applyAlignment="1">
      <alignment/>
    </xf>
    <xf numFmtId="0" fontId="25" fillId="0" borderId="22"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2" xfId="0" applyFont="1" applyBorder="1" applyAlignment="1">
      <alignment horizontal="center"/>
    </xf>
    <xf numFmtId="0" fontId="25" fillId="0" borderId="27" xfId="0" applyFont="1" applyBorder="1" applyAlignment="1">
      <alignment horizontal="center"/>
    </xf>
    <xf numFmtId="0" fontId="25" fillId="0" borderId="28" xfId="0" applyFont="1" applyBorder="1" applyAlignment="1">
      <alignment horizontal="center"/>
    </xf>
    <xf numFmtId="0" fontId="25" fillId="0" borderId="21" xfId="0" applyFont="1" applyBorder="1" applyAlignment="1">
      <alignment horizontal="center" vertical="center" wrapText="1"/>
    </xf>
    <xf numFmtId="0" fontId="25" fillId="0" borderId="26" xfId="0" applyFont="1" applyBorder="1" applyAlignment="1">
      <alignment horizontal="center"/>
    </xf>
    <xf numFmtId="0" fontId="25" fillId="0" borderId="21" xfId="0" applyFont="1" applyBorder="1" applyAlignment="1">
      <alignment horizontal="center"/>
    </xf>
    <xf numFmtId="0" fontId="25" fillId="0" borderId="21" xfId="0" applyFont="1" applyFill="1" applyBorder="1" applyAlignment="1">
      <alignment horizontal="center"/>
    </xf>
    <xf numFmtId="0" fontId="25" fillId="0" borderId="26" xfId="0" applyFont="1" applyFill="1" applyBorder="1" applyAlignment="1">
      <alignment horizontal="center"/>
    </xf>
    <xf numFmtId="0" fontId="17" fillId="0" borderId="20" xfId="0" applyFont="1" applyBorder="1" applyAlignment="1">
      <alignment horizontal="center"/>
    </xf>
    <xf numFmtId="0" fontId="25" fillId="0" borderId="22" xfId="0" applyFont="1" applyBorder="1" applyAlignment="1">
      <alignment horizontal="center" vertical="center"/>
    </xf>
    <xf numFmtId="0" fontId="25" fillId="0" borderId="28" xfId="0" applyFont="1" applyBorder="1" applyAlignment="1">
      <alignment horizontal="center" vertical="center" wrapText="1"/>
    </xf>
    <xf numFmtId="0" fontId="25" fillId="0" borderId="28" xfId="0" applyFont="1" applyBorder="1" applyAlignment="1">
      <alignment horizontal="center" vertical="top" wrapText="1"/>
    </xf>
    <xf numFmtId="0" fontId="25" fillId="0" borderId="22" xfId="0" applyFont="1" applyFill="1" applyBorder="1" applyAlignment="1">
      <alignment horizontal="center"/>
    </xf>
    <xf numFmtId="0" fontId="10" fillId="0" borderId="21" xfId="0" applyFont="1" applyBorder="1" applyAlignment="1">
      <alignment horizontal="center" vertical="center" wrapText="1"/>
    </xf>
    <xf numFmtId="0" fontId="20" fillId="0" borderId="0" xfId="109" applyFont="1" applyBorder="1">
      <alignment/>
      <protection/>
    </xf>
    <xf numFmtId="0" fontId="10" fillId="0" borderId="19" xfId="0" applyFont="1" applyBorder="1" applyAlignment="1">
      <alignment/>
    </xf>
    <xf numFmtId="0" fontId="22" fillId="0" borderId="29" xfId="0" applyFont="1" applyBorder="1" applyAlignment="1">
      <alignment horizontal="center"/>
    </xf>
    <xf numFmtId="0" fontId="10" fillId="0" borderId="19" xfId="0" applyFont="1" applyBorder="1" applyAlignment="1">
      <alignment/>
    </xf>
    <xf numFmtId="0" fontId="4" fillId="0" borderId="0" xfId="0" applyFont="1" applyAlignment="1">
      <alignment horizontal="center"/>
    </xf>
    <xf numFmtId="0" fontId="10" fillId="0" borderId="24" xfId="0" applyFont="1" applyBorder="1" applyAlignment="1">
      <alignment horizontal="left" vertical="top" wrapText="1"/>
    </xf>
    <xf numFmtId="196" fontId="10" fillId="0" borderId="19" xfId="99" applyNumberFormat="1" applyFont="1" applyBorder="1" applyAlignment="1">
      <alignment horizontal="right"/>
      <protection/>
    </xf>
    <xf numFmtId="0" fontId="10" fillId="0" borderId="19" xfId="0" applyFont="1" applyBorder="1" applyAlignment="1">
      <alignment horizontal="right"/>
    </xf>
    <xf numFmtId="0" fontId="48" fillId="0" borderId="0" xfId="0" applyFont="1" applyAlignment="1">
      <alignment/>
    </xf>
    <xf numFmtId="0" fontId="15" fillId="0" borderId="22" xfId="0" applyFont="1" applyBorder="1" applyAlignment="1">
      <alignment horizontal="center"/>
    </xf>
    <xf numFmtId="0" fontId="44" fillId="0" borderId="0" xfId="0" applyFont="1" applyAlignment="1">
      <alignment/>
    </xf>
    <xf numFmtId="0" fontId="15" fillId="0" borderId="19" xfId="0" applyFont="1" applyBorder="1" applyAlignment="1">
      <alignment/>
    </xf>
    <xf numFmtId="0" fontId="15" fillId="0" borderId="19" xfId="0" applyFont="1" applyBorder="1" applyAlignment="1">
      <alignment horizontal="center"/>
    </xf>
    <xf numFmtId="0" fontId="48" fillId="0" borderId="19" xfId="0" applyFont="1" applyBorder="1" applyAlignment="1">
      <alignment horizontal="center" vertical="center"/>
    </xf>
    <xf numFmtId="0" fontId="10" fillId="0" borderId="19" xfId="98" applyFont="1" applyBorder="1">
      <alignment/>
      <protection/>
    </xf>
    <xf numFmtId="0" fontId="10" fillId="0" borderId="30" xfId="98" applyFont="1" applyBorder="1">
      <alignment/>
      <protection/>
    </xf>
    <xf numFmtId="197" fontId="15" fillId="0" borderId="22" xfId="69" applyNumberFormat="1" applyFont="1" applyBorder="1" applyAlignment="1">
      <alignment/>
    </xf>
    <xf numFmtId="197" fontId="15" fillId="0" borderId="23" xfId="69" applyNumberFormat="1" applyFont="1" applyBorder="1" applyAlignment="1">
      <alignment/>
    </xf>
    <xf numFmtId="197" fontId="15" fillId="0" borderId="19" xfId="69" applyNumberFormat="1" applyFont="1" applyBorder="1" applyAlignment="1">
      <alignment/>
    </xf>
    <xf numFmtId="197" fontId="20" fillId="0" borderId="19" xfId="69" applyNumberFormat="1" applyFont="1" applyBorder="1" applyAlignment="1">
      <alignment/>
    </xf>
    <xf numFmtId="0" fontId="18" fillId="0" borderId="23" xfId="0" applyFont="1" applyBorder="1" applyAlignment="1">
      <alignment horizontal="center"/>
    </xf>
    <xf numFmtId="0" fontId="22" fillId="0" borderId="23" xfId="0" applyFont="1" applyBorder="1" applyAlignment="1">
      <alignment horizontal="center"/>
    </xf>
    <xf numFmtId="0" fontId="20" fillId="0" borderId="19" xfId="113" applyFont="1" applyFill="1" applyBorder="1">
      <alignment/>
      <protection/>
    </xf>
    <xf numFmtId="0" fontId="15" fillId="0" borderId="23" xfId="0" applyFont="1" applyBorder="1" applyAlignment="1">
      <alignment horizontal="center"/>
    </xf>
    <xf numFmtId="0" fontId="15" fillId="0" borderId="23" xfId="0" applyFont="1" applyBorder="1" applyAlignment="1">
      <alignment/>
    </xf>
    <xf numFmtId="0" fontId="20" fillId="0" borderId="19" xfId="113" applyFont="1" applyBorder="1">
      <alignment/>
      <protection/>
    </xf>
    <xf numFmtId="0" fontId="10" fillId="0" borderId="31" xfId="0" applyFont="1" applyBorder="1" applyAlignment="1">
      <alignment horizontal="center"/>
    </xf>
    <xf numFmtId="0" fontId="10" fillId="0" borderId="30" xfId="0" applyFont="1" applyBorder="1" applyAlignment="1">
      <alignment horizontal="center"/>
    </xf>
    <xf numFmtId="0" fontId="10" fillId="0" borderId="19" xfId="0" applyFont="1" applyBorder="1" applyAlignment="1">
      <alignment vertical="center"/>
    </xf>
    <xf numFmtId="0" fontId="10" fillId="0" borderId="19" xfId="0" applyFont="1" applyBorder="1" applyAlignment="1">
      <alignment horizontal="center"/>
    </xf>
    <xf numFmtId="0" fontId="10" fillId="0" borderId="19" xfId="0" applyFont="1" applyBorder="1" applyAlignment="1">
      <alignment horizontal="center" vertical="center"/>
    </xf>
    <xf numFmtId="0" fontId="18" fillId="0" borderId="23" xfId="0" applyFont="1" applyBorder="1" applyAlignment="1">
      <alignment/>
    </xf>
    <xf numFmtId="0" fontId="10" fillId="0" borderId="31" xfId="0" applyFont="1" applyBorder="1" applyAlignment="1">
      <alignment/>
    </xf>
    <xf numFmtId="0" fontId="10" fillId="0" borderId="0" xfId="0" applyFont="1" applyAlignment="1">
      <alignment/>
    </xf>
    <xf numFmtId="0" fontId="10" fillId="0" borderId="0" xfId="0" applyFont="1" applyAlignment="1">
      <alignment/>
    </xf>
    <xf numFmtId="0" fontId="10" fillId="0" borderId="21" xfId="0" applyFont="1" applyBorder="1" applyAlignment="1">
      <alignment horizontal="center"/>
    </xf>
    <xf numFmtId="3" fontId="10" fillId="0" borderId="19" xfId="0" applyNumberFormat="1" applyFont="1" applyBorder="1" applyAlignment="1">
      <alignment/>
    </xf>
    <xf numFmtId="0" fontId="10" fillId="0" borderId="30" xfId="0" applyFont="1" applyBorder="1" applyAlignment="1">
      <alignment horizontal="center"/>
    </xf>
    <xf numFmtId="0" fontId="10" fillId="0" borderId="30" xfId="0" applyFont="1" applyBorder="1" applyAlignment="1">
      <alignment/>
    </xf>
    <xf numFmtId="0" fontId="10" fillId="0" borderId="0" xfId="0" applyFont="1" applyFill="1" applyAlignment="1">
      <alignment vertical="center"/>
    </xf>
    <xf numFmtId="0" fontId="4" fillId="0" borderId="0" xfId="0" applyFont="1" applyFill="1" applyAlignment="1">
      <alignment/>
    </xf>
    <xf numFmtId="0" fontId="10" fillId="0" borderId="27"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25" fillId="0" borderId="22" xfId="0" applyFont="1" applyFill="1" applyBorder="1" applyAlignment="1">
      <alignment horizontal="center" vertical="center"/>
    </xf>
    <xf numFmtId="0" fontId="25" fillId="0" borderId="28"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15" fillId="0" borderId="33" xfId="0" applyFont="1" applyFill="1" applyBorder="1" applyAlignment="1">
      <alignment horizontal="center"/>
    </xf>
    <xf numFmtId="3" fontId="15" fillId="0" borderId="34" xfId="0" applyNumberFormat="1" applyFont="1" applyFill="1" applyBorder="1" applyAlignment="1">
      <alignment vertical="center"/>
    </xf>
    <xf numFmtId="0" fontId="44" fillId="0" borderId="0" xfId="0" applyFont="1" applyFill="1" applyAlignment="1">
      <alignment/>
    </xf>
    <xf numFmtId="0" fontId="15" fillId="0" borderId="23" xfId="0" applyFont="1" applyFill="1" applyBorder="1" applyAlignment="1">
      <alignment horizontal="center"/>
    </xf>
    <xf numFmtId="0" fontId="15" fillId="0" borderId="23" xfId="0" applyFont="1" applyFill="1" applyBorder="1" applyAlignment="1">
      <alignment/>
    </xf>
    <xf numFmtId="3" fontId="15" fillId="0" borderId="23" xfId="0" applyNumberFormat="1" applyFont="1" applyFill="1" applyBorder="1" applyAlignment="1">
      <alignment vertical="center"/>
    </xf>
    <xf numFmtId="2" fontId="44" fillId="0" borderId="0" xfId="0" applyNumberFormat="1" applyFont="1" applyFill="1" applyAlignment="1">
      <alignment/>
    </xf>
    <xf numFmtId="0" fontId="15" fillId="0" borderId="19" xfId="0" applyFont="1" applyFill="1" applyBorder="1" applyAlignment="1">
      <alignment horizontal="center"/>
    </xf>
    <xf numFmtId="0" fontId="15" fillId="0" borderId="19" xfId="0" applyFont="1" applyFill="1" applyBorder="1" applyAlignment="1">
      <alignment/>
    </xf>
    <xf numFmtId="3" fontId="15" fillId="0" borderId="19" xfId="0" applyNumberFormat="1" applyFont="1" applyFill="1" applyBorder="1" applyAlignment="1">
      <alignment vertical="center"/>
    </xf>
    <xf numFmtId="0" fontId="44" fillId="0" borderId="19" xfId="0" applyFont="1" applyFill="1" applyBorder="1" applyAlignment="1">
      <alignment horizontal="center" vertical="center"/>
    </xf>
    <xf numFmtId="0" fontId="20" fillId="0" borderId="19" xfId="0" applyFont="1" applyFill="1" applyBorder="1" applyAlignment="1">
      <alignment vertical="center"/>
    </xf>
    <xf numFmtId="3" fontId="20" fillId="0" borderId="19" xfId="0" applyNumberFormat="1" applyFont="1" applyFill="1" applyBorder="1" applyAlignment="1">
      <alignment vertical="center"/>
    </xf>
    <xf numFmtId="0" fontId="20" fillId="0" borderId="19" xfId="0" applyFont="1" applyFill="1" applyBorder="1" applyAlignment="1">
      <alignment horizontal="center" vertical="center"/>
    </xf>
    <xf numFmtId="0" fontId="20" fillId="0" borderId="0" xfId="0" applyFont="1" applyFill="1" applyAlignment="1">
      <alignment/>
    </xf>
    <xf numFmtId="0" fontId="49" fillId="0" borderId="0" xfId="0" applyFont="1" applyFill="1" applyAlignment="1">
      <alignment/>
    </xf>
    <xf numFmtId="0" fontId="20" fillId="0" borderId="19" xfId="0" applyFont="1" applyFill="1" applyBorder="1" applyAlignment="1">
      <alignment horizontal="left"/>
    </xf>
    <xf numFmtId="0" fontId="26" fillId="0" borderId="0" xfId="109" applyFont="1" applyBorder="1" applyAlignment="1">
      <alignment horizontal="center"/>
      <protection/>
    </xf>
    <xf numFmtId="0" fontId="22" fillId="0" borderId="0" xfId="99" applyFont="1" applyAlignment="1">
      <alignment/>
      <protection/>
    </xf>
    <xf numFmtId="0" fontId="20" fillId="0" borderId="0" xfId="110" applyFont="1">
      <alignment/>
      <protection/>
    </xf>
    <xf numFmtId="0" fontId="21" fillId="0" borderId="0" xfId="110" applyFont="1">
      <alignment/>
      <protection/>
    </xf>
    <xf numFmtId="0" fontId="22" fillId="0" borderId="0" xfId="113" applyFont="1" applyAlignment="1">
      <alignment vertical="center"/>
      <protection/>
    </xf>
    <xf numFmtId="0" fontId="22" fillId="0" borderId="0" xfId="101" applyFont="1" applyAlignment="1">
      <alignment/>
      <protection/>
    </xf>
    <xf numFmtId="0" fontId="10" fillId="0" borderId="0" xfId="112" applyFont="1">
      <alignment/>
      <protection/>
    </xf>
    <xf numFmtId="0" fontId="25" fillId="0" borderId="22" xfId="112" applyFont="1" applyBorder="1" applyAlignment="1">
      <alignment horizontal="center"/>
      <protection/>
    </xf>
    <xf numFmtId="0" fontId="25" fillId="0" borderId="22" xfId="112" applyFont="1" applyBorder="1" applyAlignment="1">
      <alignment horizontal="center" vertical="center" wrapText="1"/>
      <protection/>
    </xf>
    <xf numFmtId="0" fontId="10" fillId="0" borderId="0" xfId="115" applyFont="1" applyAlignment="1">
      <alignment horizontal="left"/>
      <protection/>
    </xf>
    <xf numFmtId="0" fontId="25" fillId="0" borderId="22" xfId="114" applyFont="1" applyBorder="1" applyAlignment="1">
      <alignment horizontal="center" vertical="center" wrapText="1"/>
      <protection/>
    </xf>
    <xf numFmtId="0" fontId="15" fillId="0" borderId="0" xfId="101" applyFont="1" applyAlignment="1">
      <alignment/>
      <protection/>
    </xf>
    <xf numFmtId="0" fontId="15" fillId="0" borderId="0" xfId="113" applyFont="1" applyAlignment="1">
      <alignment vertical="center"/>
      <protection/>
    </xf>
    <xf numFmtId="0" fontId="0" fillId="0" borderId="0" xfId="0" applyBorder="1" applyAlignment="1">
      <alignment/>
    </xf>
    <xf numFmtId="0" fontId="48" fillId="0" borderId="0" xfId="99" applyFont="1" applyBorder="1">
      <alignment/>
      <protection/>
    </xf>
    <xf numFmtId="0" fontId="48" fillId="0" borderId="0" xfId="0" applyFont="1" applyBorder="1" applyAlignment="1">
      <alignment/>
    </xf>
    <xf numFmtId="0" fontId="53" fillId="0" borderId="0" xfId="109" applyFont="1" applyBorder="1" applyAlignment="1">
      <alignment horizontal="center"/>
      <protection/>
    </xf>
    <xf numFmtId="0" fontId="46" fillId="0" borderId="0" xfId="99" applyFont="1" applyBorder="1">
      <alignment/>
      <protection/>
    </xf>
    <xf numFmtId="0" fontId="26" fillId="0" borderId="0" xfId="109" applyFont="1" applyBorder="1">
      <alignment/>
      <protection/>
    </xf>
    <xf numFmtId="0" fontId="46" fillId="0" borderId="0" xfId="0" applyFont="1" applyBorder="1" applyAlignment="1">
      <alignment/>
    </xf>
    <xf numFmtId="0" fontId="26" fillId="0" borderId="0" xfId="0" applyFont="1" applyBorder="1" applyAlignment="1">
      <alignment/>
    </xf>
    <xf numFmtId="0" fontId="26" fillId="0" borderId="0" xfId="0" applyFont="1" applyBorder="1" applyAlignment="1">
      <alignment horizontal="center"/>
    </xf>
    <xf numFmtId="0" fontId="15" fillId="55" borderId="35" xfId="112" applyFont="1" applyFill="1" applyBorder="1" applyAlignment="1">
      <alignment/>
      <protection/>
    </xf>
    <xf numFmtId="0" fontId="15" fillId="55" borderId="36" xfId="112" applyFont="1" applyFill="1" applyBorder="1" applyAlignment="1">
      <alignment/>
      <protection/>
    </xf>
    <xf numFmtId="197" fontId="15" fillId="55" borderId="22" xfId="69" applyNumberFormat="1" applyFont="1" applyFill="1" applyBorder="1" applyAlignment="1">
      <alignment/>
    </xf>
    <xf numFmtId="0" fontId="10" fillId="0" borderId="24" xfId="0" applyFont="1" applyBorder="1" applyAlignment="1">
      <alignment horizontal="left"/>
    </xf>
    <xf numFmtId="0" fontId="10" fillId="0" borderId="19" xfId="0" applyFont="1" applyFill="1" applyBorder="1" applyAlignment="1">
      <alignment horizontal="right"/>
    </xf>
    <xf numFmtId="0" fontId="10" fillId="0" borderId="19" xfId="0" applyFont="1" applyFill="1" applyBorder="1" applyAlignment="1">
      <alignment/>
    </xf>
    <xf numFmtId="0" fontId="0" fillId="0" borderId="19" xfId="0" applyBorder="1" applyAlignment="1">
      <alignment/>
    </xf>
    <xf numFmtId="0" fontId="104" fillId="0" borderId="19" xfId="98" applyFont="1" applyBorder="1">
      <alignment/>
      <protection/>
    </xf>
    <xf numFmtId="0" fontId="0" fillId="0" borderId="30" xfId="0" applyBorder="1" applyAlignment="1">
      <alignment/>
    </xf>
    <xf numFmtId="0" fontId="10" fillId="0" borderId="24" xfId="0" applyFont="1" applyFill="1" applyBorder="1" applyAlignment="1">
      <alignment/>
    </xf>
    <xf numFmtId="0" fontId="10" fillId="0" borderId="0" xfId="0" applyFont="1" applyAlignment="1">
      <alignment horizontal="left"/>
    </xf>
    <xf numFmtId="0" fontId="54" fillId="0" borderId="0" xfId="100" applyFont="1" applyBorder="1" applyAlignment="1">
      <alignment wrapText="1"/>
      <protection/>
    </xf>
    <xf numFmtId="0" fontId="54" fillId="56" borderId="0" xfId="100" applyFont="1" applyFill="1" applyBorder="1" applyAlignment="1">
      <alignment wrapText="1"/>
      <protection/>
    </xf>
    <xf numFmtId="0" fontId="55" fillId="0" borderId="0" xfId="100" applyFont="1" applyBorder="1" applyAlignment="1">
      <alignment horizontal="center"/>
      <protection/>
    </xf>
    <xf numFmtId="0" fontId="50" fillId="0" borderId="22" xfId="100" applyFont="1" applyBorder="1" applyAlignment="1">
      <alignment horizontal="center" vertical="center"/>
      <protection/>
    </xf>
    <xf numFmtId="0" fontId="50" fillId="0" borderId="0" xfId="100" applyFont="1" applyBorder="1" applyAlignment="1">
      <alignment wrapText="1"/>
      <protection/>
    </xf>
    <xf numFmtId="0" fontId="50" fillId="56" borderId="0" xfId="100" applyFont="1" applyFill="1" applyBorder="1" applyAlignment="1">
      <alignment wrapText="1"/>
      <protection/>
    </xf>
    <xf numFmtId="0" fontId="55" fillId="0" borderId="22" xfId="100" applyFont="1" applyBorder="1" applyAlignment="1">
      <alignment horizontal="center" vertical="center"/>
      <protection/>
    </xf>
    <xf numFmtId="0" fontId="54" fillId="56" borderId="0" xfId="100" applyFont="1" applyFill="1" applyBorder="1" applyAlignment="1">
      <alignment horizontal="center" wrapText="1"/>
      <protection/>
    </xf>
    <xf numFmtId="0" fontId="56" fillId="56" borderId="0" xfId="100" applyFont="1" applyFill="1" applyBorder="1" applyAlignment="1">
      <alignment horizontal="center" wrapText="1"/>
      <protection/>
    </xf>
    <xf numFmtId="0" fontId="54" fillId="7" borderId="0" xfId="100" applyFont="1" applyFill="1" applyBorder="1" applyAlignment="1">
      <alignment horizontal="center" wrapText="1"/>
      <protection/>
    </xf>
    <xf numFmtId="0" fontId="56" fillId="7" borderId="0" xfId="100" applyFont="1" applyFill="1" applyBorder="1" applyAlignment="1">
      <alignment horizontal="center" wrapText="1"/>
      <protection/>
    </xf>
    <xf numFmtId="0" fontId="54" fillId="7" borderId="0" xfId="100" applyFont="1" applyFill="1" applyBorder="1" applyAlignment="1">
      <alignment wrapText="1"/>
      <protection/>
    </xf>
    <xf numFmtId="0" fontId="10" fillId="0" borderId="37" xfId="99" applyFont="1" applyFill="1" applyBorder="1" applyAlignment="1">
      <alignment vertical="top"/>
      <protection/>
    </xf>
    <xf numFmtId="0" fontId="10" fillId="0" borderId="19" xfId="99" applyFont="1" applyBorder="1" applyAlignment="1">
      <alignment vertical="top"/>
      <protection/>
    </xf>
    <xf numFmtId="0" fontId="45" fillId="0" borderId="0" xfId="108" applyFont="1" applyAlignment="1">
      <alignment horizontal="center"/>
      <protection/>
    </xf>
    <xf numFmtId="0" fontId="45" fillId="0" borderId="0" xfId="108" applyFont="1" applyAlignment="1">
      <alignment/>
      <protection/>
    </xf>
    <xf numFmtId="0" fontId="53" fillId="0" borderId="0" xfId="108" applyFont="1" applyAlignment="1">
      <alignment/>
      <protection/>
    </xf>
    <xf numFmtId="0" fontId="46" fillId="0" borderId="0" xfId="0" applyFont="1" applyAlignment="1">
      <alignment/>
    </xf>
    <xf numFmtId="0" fontId="45" fillId="0" borderId="0" xfId="108" applyFont="1">
      <alignment/>
      <protection/>
    </xf>
    <xf numFmtId="0" fontId="26" fillId="0" borderId="0" xfId="108" applyFont="1" applyAlignment="1">
      <alignment/>
      <protection/>
    </xf>
    <xf numFmtId="0" fontId="57" fillId="0" borderId="0" xfId="0" applyFont="1" applyAlignment="1">
      <alignment/>
    </xf>
    <xf numFmtId="0" fontId="10" fillId="0" borderId="19" xfId="0" applyFont="1" applyFill="1" applyBorder="1" applyAlignment="1">
      <alignment horizontal="center"/>
    </xf>
    <xf numFmtId="0" fontId="15" fillId="0" borderId="38" xfId="110" applyFont="1" applyBorder="1" applyAlignment="1">
      <alignment horizontal="center"/>
      <protection/>
    </xf>
    <xf numFmtId="0" fontId="15" fillId="0" borderId="38" xfId="110" applyFont="1" applyBorder="1">
      <alignment/>
      <protection/>
    </xf>
    <xf numFmtId="0" fontId="20" fillId="0" borderId="38" xfId="110" applyFont="1" applyBorder="1">
      <alignment/>
      <protection/>
    </xf>
    <xf numFmtId="0" fontId="105" fillId="0" borderId="0" xfId="0" applyFont="1" applyAlignment="1">
      <alignment/>
    </xf>
    <xf numFmtId="0" fontId="23" fillId="0" borderId="19" xfId="0" applyFont="1" applyBorder="1" applyAlignment="1">
      <alignment/>
    </xf>
    <xf numFmtId="0" fontId="10" fillId="0" borderId="23" xfId="0" applyFont="1" applyBorder="1" applyAlignment="1">
      <alignment horizontal="center"/>
    </xf>
    <xf numFmtId="0" fontId="10" fillId="0" borderId="23" xfId="0" applyFont="1" applyBorder="1" applyAlignment="1">
      <alignment/>
    </xf>
    <xf numFmtId="0" fontId="10" fillId="0" borderId="19" xfId="0" applyFont="1" applyBorder="1" applyAlignment="1">
      <alignment horizontal="right" vertical="center"/>
    </xf>
    <xf numFmtId="0" fontId="10" fillId="0" borderId="19" xfId="0" applyFont="1" applyBorder="1" applyAlignment="1">
      <alignment horizontal="left"/>
    </xf>
    <xf numFmtId="0" fontId="23" fillId="0" borderId="19" xfId="0" applyFont="1" applyBorder="1" applyAlignment="1">
      <alignment horizontal="left"/>
    </xf>
    <xf numFmtId="0" fontId="23" fillId="0" borderId="19" xfId="0" applyFont="1" applyFill="1" applyBorder="1" applyAlignment="1">
      <alignment horizontal="left"/>
    </xf>
    <xf numFmtId="0" fontId="10" fillId="0" borderId="19" xfId="0" applyFont="1" applyFill="1" applyBorder="1" applyAlignment="1">
      <alignment horizontal="left"/>
    </xf>
    <xf numFmtId="0" fontId="10" fillId="0" borderId="30" xfId="0" applyFont="1" applyBorder="1" applyAlignment="1">
      <alignment horizontal="right"/>
    </xf>
    <xf numFmtId="0" fontId="18" fillId="0" borderId="31" xfId="0" applyFont="1" applyBorder="1" applyAlignment="1">
      <alignment/>
    </xf>
    <xf numFmtId="197" fontId="15" fillId="0" borderId="19" xfId="69" applyNumberFormat="1" applyFont="1" applyFill="1" applyBorder="1" applyAlignment="1">
      <alignment/>
    </xf>
    <xf numFmtId="0" fontId="20" fillId="0" borderId="19" xfId="0" applyFont="1" applyFill="1" applyBorder="1" applyAlignment="1">
      <alignment horizontal="center"/>
    </xf>
    <xf numFmtId="3" fontId="44" fillId="0" borderId="0" xfId="0" applyNumberFormat="1" applyFont="1" applyAlignment="1">
      <alignment/>
    </xf>
    <xf numFmtId="0" fontId="52" fillId="0" borderId="19" xfId="0" applyFont="1" applyBorder="1" applyAlignment="1">
      <alignment horizontal="center" vertical="center"/>
    </xf>
    <xf numFmtId="0" fontId="10" fillId="0" borderId="39" xfId="0" applyFont="1" applyBorder="1" applyAlignment="1">
      <alignment horizontal="center" vertical="center" wrapText="1"/>
    </xf>
    <xf numFmtId="0" fontId="10" fillId="0" borderId="22" xfId="0" applyFont="1" applyBorder="1" applyAlignment="1">
      <alignment horizontal="center" vertical="center" wrapText="1"/>
    </xf>
    <xf numFmtId="0" fontId="0" fillId="0" borderId="0" xfId="99" applyFont="1">
      <alignment/>
      <protection/>
    </xf>
    <xf numFmtId="0" fontId="0" fillId="0" borderId="0" xfId="100" applyFont="1">
      <alignment/>
      <protection/>
    </xf>
    <xf numFmtId="0" fontId="10" fillId="0" borderId="0" xfId="0" applyFont="1" applyBorder="1" applyAlignment="1">
      <alignment/>
    </xf>
    <xf numFmtId="0" fontId="10" fillId="0" borderId="0" xfId="0" applyFont="1" applyBorder="1" applyAlignment="1">
      <alignment horizontal="left"/>
    </xf>
    <xf numFmtId="0" fontId="10" fillId="0" borderId="0" xfId="0" applyFont="1" applyBorder="1" applyAlignment="1">
      <alignment/>
    </xf>
    <xf numFmtId="0" fontId="106" fillId="0" borderId="38" xfId="110" applyFont="1" applyBorder="1">
      <alignment/>
      <protection/>
    </xf>
    <xf numFmtId="0" fontId="106" fillId="0" borderId="40" xfId="110" applyFont="1" applyBorder="1">
      <alignment/>
      <protection/>
    </xf>
    <xf numFmtId="0" fontId="22" fillId="0" borderId="31" xfId="0" applyFont="1" applyBorder="1" applyAlignment="1">
      <alignment horizontal="center"/>
    </xf>
    <xf numFmtId="3" fontId="18" fillId="0" borderId="19" xfId="0" applyNumberFormat="1" applyFont="1" applyBorder="1" applyAlignment="1">
      <alignment/>
    </xf>
    <xf numFmtId="3" fontId="18" fillId="0" borderId="31" xfId="0" applyNumberFormat="1" applyFont="1" applyBorder="1" applyAlignment="1">
      <alignment/>
    </xf>
    <xf numFmtId="0" fontId="0" fillId="0" borderId="22" xfId="0" applyBorder="1" applyAlignment="1">
      <alignment horizontal="center"/>
    </xf>
    <xf numFmtId="0" fontId="10" fillId="0" borderId="30" xfId="0" applyFont="1" applyBorder="1" applyAlignment="1">
      <alignment vertical="center"/>
    </xf>
    <xf numFmtId="0" fontId="10" fillId="0" borderId="34" xfId="0" applyFont="1" applyBorder="1" applyAlignment="1">
      <alignment horizontal="center" vertical="center" wrapText="1"/>
    </xf>
    <xf numFmtId="0" fontId="10" fillId="0" borderId="0" xfId="0" applyFont="1" applyAlignment="1">
      <alignment horizontal="center"/>
    </xf>
    <xf numFmtId="3" fontId="4" fillId="0" borderId="0" xfId="0" applyNumberFormat="1" applyFont="1" applyFill="1" applyAlignment="1">
      <alignment/>
    </xf>
    <xf numFmtId="0" fontId="10" fillId="0" borderId="41" xfId="0" applyFont="1" applyBorder="1" applyAlignment="1">
      <alignment horizontal="center" vertical="center" wrapText="1"/>
    </xf>
    <xf numFmtId="0" fontId="15" fillId="0" borderId="0" xfId="0" applyFont="1" applyAlignment="1">
      <alignment horizontal="center"/>
    </xf>
    <xf numFmtId="0" fontId="10" fillId="0" borderId="0" xfId="0" applyFont="1" applyBorder="1" applyAlignment="1">
      <alignment horizontal="center"/>
    </xf>
    <xf numFmtId="0" fontId="10" fillId="0" borderId="0" xfId="0" applyFont="1" applyFill="1" applyBorder="1" applyAlignment="1">
      <alignment horizontal="left"/>
    </xf>
    <xf numFmtId="0" fontId="0" fillId="0" borderId="0" xfId="0" applyFont="1" applyFill="1" applyAlignment="1">
      <alignment/>
    </xf>
    <xf numFmtId="0" fontId="21" fillId="0" borderId="0" xfId="0" applyFont="1" applyFill="1" applyAlignment="1">
      <alignment/>
    </xf>
    <xf numFmtId="0" fontId="10" fillId="0" borderId="20" xfId="0" applyFont="1" applyFill="1" applyBorder="1" applyAlignment="1">
      <alignment horizontal="center" vertical="center" wrapText="1"/>
    </xf>
    <xf numFmtId="0" fontId="25" fillId="0" borderId="28" xfId="0" applyFont="1" applyFill="1" applyBorder="1" applyAlignment="1">
      <alignment horizontal="center"/>
    </xf>
    <xf numFmtId="0" fontId="25" fillId="0" borderId="27" xfId="0" applyFont="1" applyFill="1" applyBorder="1" applyAlignment="1">
      <alignment horizontal="center"/>
    </xf>
    <xf numFmtId="0" fontId="25" fillId="0" borderId="39" xfId="0" applyFont="1" applyFill="1" applyBorder="1" applyAlignment="1">
      <alignment horizontal="center"/>
    </xf>
    <xf numFmtId="0" fontId="22" fillId="0" borderId="19" xfId="0" applyFont="1" applyFill="1" applyBorder="1" applyAlignment="1">
      <alignment horizontal="center"/>
    </xf>
    <xf numFmtId="0" fontId="18" fillId="0" borderId="19" xfId="0" applyFont="1" applyFill="1" applyBorder="1" applyAlignment="1">
      <alignment horizontal="center"/>
    </xf>
    <xf numFmtId="0" fontId="10" fillId="0" borderId="19" xfId="0" applyFont="1" applyFill="1" applyBorder="1" applyAlignment="1">
      <alignment horizontal="center" vertical="center"/>
    </xf>
    <xf numFmtId="0" fontId="21" fillId="0" borderId="19" xfId="0" applyFont="1" applyFill="1" applyBorder="1" applyAlignment="1">
      <alignment horizontal="center"/>
    </xf>
    <xf numFmtId="0" fontId="59" fillId="0" borderId="0" xfId="0" applyFont="1" applyBorder="1" applyAlignment="1">
      <alignment horizontal="center"/>
    </xf>
    <xf numFmtId="0" fontId="59" fillId="0" borderId="26" xfId="0" applyFont="1" applyBorder="1" applyAlignment="1">
      <alignment horizontal="center" vertical="center" wrapText="1"/>
    </xf>
    <xf numFmtId="0" fontId="59" fillId="0" borderId="20" xfId="0" applyFont="1" applyBorder="1" applyAlignment="1">
      <alignment horizontal="center" vertical="top" wrapText="1"/>
    </xf>
    <xf numFmtId="0" fontId="59" fillId="0" borderId="0" xfId="0" applyFont="1" applyBorder="1" applyAlignment="1">
      <alignment horizontal="center" vertical="top" wrapText="1"/>
    </xf>
    <xf numFmtId="0" fontId="58" fillId="0" borderId="27" xfId="0" applyFont="1" applyBorder="1" applyAlignment="1">
      <alignment horizontal="center"/>
    </xf>
    <xf numFmtId="0" fontId="58" fillId="0" borderId="22" xfId="0" applyFont="1" applyBorder="1" applyAlignment="1">
      <alignment horizontal="center"/>
    </xf>
    <xf numFmtId="0" fontId="58" fillId="0" borderId="28" xfId="0" applyFont="1" applyBorder="1" applyAlignment="1">
      <alignment horizontal="center"/>
    </xf>
    <xf numFmtId="0" fontId="58" fillId="0" borderId="39" xfId="0" applyFont="1" applyBorder="1" applyAlignment="1">
      <alignment horizontal="center"/>
    </xf>
    <xf numFmtId="0" fontId="58" fillId="0" borderId="0" xfId="0" applyFont="1" applyBorder="1" applyAlignment="1">
      <alignment horizontal="center"/>
    </xf>
    <xf numFmtId="0" fontId="59" fillId="0" borderId="42" xfId="0" applyFont="1" applyBorder="1" applyAlignment="1">
      <alignment/>
    </xf>
    <xf numFmtId="0" fontId="59" fillId="0" borderId="0" xfId="0" applyFont="1" applyBorder="1" applyAlignment="1">
      <alignment/>
    </xf>
    <xf numFmtId="0" fontId="0" fillId="0" borderId="43" xfId="0" applyFont="1" applyBorder="1" applyAlignment="1">
      <alignment horizontal="center"/>
    </xf>
    <xf numFmtId="0" fontId="21" fillId="0" borderId="25" xfId="0" applyFont="1" applyBorder="1" applyAlignment="1">
      <alignment horizontal="center"/>
    </xf>
    <xf numFmtId="0" fontId="21" fillId="0" borderId="30" xfId="0" applyFont="1" applyBorder="1" applyAlignment="1">
      <alignment/>
    </xf>
    <xf numFmtId="0" fontId="21" fillId="0" borderId="0" xfId="0" applyFont="1" applyBorder="1" applyAlignment="1">
      <alignment/>
    </xf>
    <xf numFmtId="3" fontId="18" fillId="0" borderId="0" xfId="0" applyNumberFormat="1" applyFont="1" applyAlignment="1">
      <alignment/>
    </xf>
    <xf numFmtId="0" fontId="10" fillId="0" borderId="19" xfId="0" applyFont="1" applyBorder="1" applyAlignment="1">
      <alignment horizontal="left" vertical="center"/>
    </xf>
    <xf numFmtId="0" fontId="18" fillId="0" borderId="19" xfId="0" applyFont="1" applyBorder="1" applyAlignment="1">
      <alignment vertical="center"/>
    </xf>
    <xf numFmtId="0" fontId="22" fillId="0" borderId="19" xfId="0" applyFont="1" applyBorder="1" applyAlignment="1">
      <alignment horizontal="center" vertical="center"/>
    </xf>
    <xf numFmtId="0" fontId="10" fillId="0" borderId="33" xfId="0" applyFont="1" applyBorder="1" applyAlignment="1">
      <alignment vertical="center"/>
    </xf>
    <xf numFmtId="0" fontId="10" fillId="0" borderId="24" xfId="0" applyFont="1" applyBorder="1" applyAlignment="1">
      <alignment vertical="center"/>
    </xf>
    <xf numFmtId="3" fontId="10" fillId="57" borderId="19" xfId="101" applyNumberFormat="1" applyFont="1" applyFill="1" applyBorder="1" applyAlignment="1">
      <alignment horizontal="center" vertical="center" wrapText="1"/>
      <protection/>
    </xf>
    <xf numFmtId="0" fontId="10" fillId="0" borderId="44" xfId="0" applyFont="1" applyBorder="1" applyAlignment="1">
      <alignment vertical="center"/>
    </xf>
    <xf numFmtId="0" fontId="107" fillId="0" borderId="19" xfId="0" applyFont="1" applyBorder="1" applyAlignment="1">
      <alignment horizontal="center" vertical="center"/>
    </xf>
    <xf numFmtId="0" fontId="108" fillId="0" borderId="24" xfId="0" applyFont="1" applyBorder="1" applyAlignment="1">
      <alignment vertical="center"/>
    </xf>
    <xf numFmtId="0" fontId="10" fillId="0" borderId="0" xfId="98" applyFont="1" applyFill="1" applyBorder="1">
      <alignment/>
      <protection/>
    </xf>
    <xf numFmtId="0" fontId="15" fillId="0" borderId="19" xfId="113" applyFont="1" applyBorder="1">
      <alignment/>
      <protection/>
    </xf>
    <xf numFmtId="0" fontId="44" fillId="0" borderId="30" xfId="0" applyFont="1" applyBorder="1" applyAlignment="1">
      <alignment/>
    </xf>
    <xf numFmtId="197" fontId="44" fillId="0" borderId="30" xfId="69" applyNumberFormat="1" applyFont="1" applyBorder="1" applyAlignment="1">
      <alignment/>
    </xf>
    <xf numFmtId="0" fontId="20" fillId="0" borderId="30" xfId="0" applyFont="1" applyFill="1" applyBorder="1" applyAlignment="1">
      <alignment/>
    </xf>
    <xf numFmtId="0" fontId="15" fillId="0" borderId="30" xfId="0" applyFont="1" applyBorder="1" applyAlignment="1">
      <alignment horizontal="center"/>
    </xf>
    <xf numFmtId="0" fontId="18" fillId="0" borderId="22" xfId="0" applyFont="1" applyFill="1" applyBorder="1" applyAlignment="1">
      <alignment horizontal="center"/>
    </xf>
    <xf numFmtId="0" fontId="106" fillId="0" borderId="38" xfId="110" applyFont="1" applyBorder="1" applyAlignment="1">
      <alignment/>
      <protection/>
    </xf>
    <xf numFmtId="0" fontId="10" fillId="0" borderId="30" xfId="114" applyFont="1" applyBorder="1" applyAlignment="1">
      <alignment horizontal="center"/>
      <protection/>
    </xf>
    <xf numFmtId="0" fontId="48" fillId="0" borderId="0" xfId="101" applyFont="1">
      <alignment/>
      <protection/>
    </xf>
    <xf numFmtId="0" fontId="22" fillId="0" borderId="23" xfId="0" applyFont="1" applyFill="1" applyBorder="1" applyAlignment="1">
      <alignment horizontal="center"/>
    </xf>
    <xf numFmtId="0" fontId="18" fillId="0" borderId="23" xfId="0" applyFont="1" applyFill="1" applyBorder="1" applyAlignment="1">
      <alignment/>
    </xf>
    <xf numFmtId="0" fontId="10" fillId="0" borderId="19" xfId="0" applyFont="1" applyFill="1" applyBorder="1" applyAlignment="1">
      <alignment vertical="center"/>
    </xf>
    <xf numFmtId="0" fontId="10" fillId="0" borderId="30" xfId="0" applyFont="1" applyFill="1" applyBorder="1" applyAlignment="1">
      <alignment/>
    </xf>
    <xf numFmtId="0" fontId="21" fillId="0" borderId="24" xfId="0" applyFont="1" applyBorder="1" applyAlignment="1">
      <alignment horizontal="center"/>
    </xf>
    <xf numFmtId="0" fontId="21" fillId="0" borderId="19" xfId="0" applyFont="1" applyBorder="1" applyAlignment="1">
      <alignment/>
    </xf>
    <xf numFmtId="0" fontId="21" fillId="0" borderId="31" xfId="0" applyFont="1" applyBorder="1" applyAlignment="1">
      <alignment/>
    </xf>
    <xf numFmtId="0" fontId="59" fillId="0" borderId="19" xfId="110" applyFont="1" applyBorder="1">
      <alignment/>
      <protection/>
    </xf>
    <xf numFmtId="0" fontId="21" fillId="0" borderId="19" xfId="0" applyFont="1" applyBorder="1" applyAlignment="1">
      <alignment/>
    </xf>
    <xf numFmtId="0" fontId="21" fillId="0" borderId="45" xfId="0" applyFont="1" applyBorder="1" applyAlignment="1">
      <alignment horizontal="center"/>
    </xf>
    <xf numFmtId="0" fontId="21" fillId="0" borderId="33" xfId="0" applyFont="1" applyBorder="1" applyAlignment="1">
      <alignment/>
    </xf>
    <xf numFmtId="0" fontId="21" fillId="0" borderId="32" xfId="0" applyFont="1" applyBorder="1" applyAlignment="1">
      <alignment horizontal="center"/>
    </xf>
    <xf numFmtId="0" fontId="21" fillId="0" borderId="26" xfId="0" applyFont="1" applyBorder="1" applyAlignment="1">
      <alignment/>
    </xf>
    <xf numFmtId="0" fontId="21" fillId="0" borderId="21" xfId="0" applyFont="1" applyBorder="1" applyAlignment="1">
      <alignment/>
    </xf>
    <xf numFmtId="0" fontId="21" fillId="0" borderId="20" xfId="0" applyFont="1" applyBorder="1" applyAlignment="1">
      <alignment/>
    </xf>
    <xf numFmtId="0" fontId="109" fillId="0" borderId="0" xfId="0" applyFont="1" applyFill="1" applyAlignment="1">
      <alignment vertical="center"/>
    </xf>
    <xf numFmtId="0" fontId="109" fillId="0" borderId="0" xfId="0" applyFont="1" applyFill="1" applyAlignment="1">
      <alignment/>
    </xf>
    <xf numFmtId="0" fontId="110" fillId="0" borderId="0" xfId="0" applyFont="1" applyFill="1" applyAlignment="1">
      <alignment/>
    </xf>
    <xf numFmtId="0" fontId="111" fillId="0" borderId="0" xfId="0" applyFont="1" applyFill="1" applyAlignment="1">
      <alignment vertical="center"/>
    </xf>
    <xf numFmtId="0" fontId="112" fillId="0" borderId="0" xfId="0" applyFont="1" applyFill="1" applyAlignment="1">
      <alignment/>
    </xf>
    <xf numFmtId="0" fontId="109" fillId="0" borderId="22" xfId="0" applyFont="1" applyFill="1" applyBorder="1" applyAlignment="1">
      <alignment horizontal="center" vertical="center"/>
    </xf>
    <xf numFmtId="0" fontId="109" fillId="0" borderId="27" xfId="0" applyFont="1" applyFill="1" applyBorder="1" applyAlignment="1">
      <alignment horizontal="center" vertical="center"/>
    </xf>
    <xf numFmtId="0" fontId="109" fillId="0" borderId="28" xfId="0" applyFont="1" applyFill="1" applyBorder="1" applyAlignment="1">
      <alignment horizontal="center" vertical="center"/>
    </xf>
    <xf numFmtId="0" fontId="113" fillId="0" borderId="22" xfId="0" applyFont="1" applyFill="1" applyBorder="1" applyAlignment="1">
      <alignment horizontal="center" vertical="center"/>
    </xf>
    <xf numFmtId="0" fontId="113" fillId="0" borderId="28" xfId="0" applyFont="1" applyFill="1" applyBorder="1" applyAlignment="1">
      <alignment horizontal="center" vertical="center"/>
    </xf>
    <xf numFmtId="0" fontId="113" fillId="0" borderId="22" xfId="0" applyFont="1" applyFill="1" applyBorder="1" applyAlignment="1">
      <alignment horizontal="center" vertical="center" wrapText="1"/>
    </xf>
    <xf numFmtId="0" fontId="114" fillId="0" borderId="23" xfId="0" applyFont="1" applyFill="1" applyBorder="1" applyAlignment="1">
      <alignment horizontal="center" vertical="center"/>
    </xf>
    <xf numFmtId="0" fontId="115" fillId="0" borderId="23" xfId="0" applyFont="1" applyFill="1" applyBorder="1" applyAlignment="1">
      <alignment horizontal="center" vertical="center"/>
    </xf>
    <xf numFmtId="0" fontId="114" fillId="0" borderId="23" xfId="0" applyFont="1" applyFill="1" applyBorder="1" applyAlignment="1">
      <alignment vertical="center"/>
    </xf>
    <xf numFmtId="0" fontId="114" fillId="0" borderId="23" xfId="0" applyFont="1" applyFill="1" applyBorder="1" applyAlignment="1">
      <alignment horizontal="center"/>
    </xf>
    <xf numFmtId="0" fontId="115" fillId="0" borderId="23" xfId="0" applyFont="1" applyFill="1" applyBorder="1" applyAlignment="1">
      <alignment horizontal="center"/>
    </xf>
    <xf numFmtId="0" fontId="114" fillId="0" borderId="23" xfId="0" applyFont="1" applyFill="1" applyBorder="1" applyAlignment="1">
      <alignment/>
    </xf>
    <xf numFmtId="0" fontId="116" fillId="0" borderId="0" xfId="0" applyFont="1" applyFill="1" applyAlignment="1">
      <alignment vertical="center"/>
    </xf>
    <xf numFmtId="0" fontId="109" fillId="0" borderId="19" xfId="0" applyFont="1" applyFill="1" applyBorder="1" applyAlignment="1">
      <alignment vertical="center"/>
    </xf>
    <xf numFmtId="0" fontId="10" fillId="0" borderId="0" xfId="0" applyFont="1" applyFill="1" applyAlignment="1">
      <alignment/>
    </xf>
    <xf numFmtId="0" fontId="4" fillId="0" borderId="0" xfId="0" applyFont="1" applyFill="1" applyAlignment="1">
      <alignment/>
    </xf>
    <xf numFmtId="0" fontId="60" fillId="0" borderId="0" xfId="0" applyFont="1" applyFill="1" applyBorder="1" applyAlignment="1">
      <alignment/>
    </xf>
    <xf numFmtId="0" fontId="4" fillId="0" borderId="0" xfId="0" applyFont="1" applyFill="1" applyBorder="1" applyAlignment="1">
      <alignment/>
    </xf>
    <xf numFmtId="0" fontId="25" fillId="0" borderId="27" xfId="0" applyFont="1" applyFill="1" applyBorder="1" applyAlignment="1">
      <alignment horizontal="center" vertical="center" wrapText="1"/>
    </xf>
    <xf numFmtId="0" fontId="25" fillId="0" borderId="39" xfId="0" applyFont="1" applyFill="1" applyBorder="1" applyAlignment="1">
      <alignment horizontal="center" vertical="center" wrapText="1"/>
    </xf>
    <xf numFmtId="197" fontId="18" fillId="0" borderId="23" xfId="0" applyNumberFormat="1" applyFont="1" applyFill="1" applyBorder="1" applyAlignment="1">
      <alignment/>
    </xf>
    <xf numFmtId="197" fontId="0" fillId="0" borderId="0" xfId="0" applyNumberFormat="1" applyFont="1" applyFill="1" applyAlignment="1">
      <alignment/>
    </xf>
    <xf numFmtId="0" fontId="18" fillId="0" borderId="19" xfId="0" applyFont="1" applyFill="1" applyBorder="1" applyAlignment="1">
      <alignment/>
    </xf>
    <xf numFmtId="197" fontId="18" fillId="0" borderId="19" xfId="0" applyNumberFormat="1" applyFont="1" applyFill="1" applyBorder="1" applyAlignment="1">
      <alignment/>
    </xf>
    <xf numFmtId="197" fontId="10" fillId="0" borderId="19" xfId="0" applyNumberFormat="1" applyFont="1" applyFill="1" applyBorder="1" applyAlignment="1">
      <alignment/>
    </xf>
    <xf numFmtId="197" fontId="18" fillId="0" borderId="19" xfId="69" applyNumberFormat="1" applyFont="1" applyFill="1" applyBorder="1" applyAlignment="1">
      <alignment horizontal="center"/>
    </xf>
    <xf numFmtId="197" fontId="18" fillId="0" borderId="19" xfId="69" applyNumberFormat="1" applyFont="1" applyFill="1" applyBorder="1" applyAlignment="1">
      <alignment/>
    </xf>
    <xf numFmtId="0" fontId="57" fillId="0" borderId="0" xfId="0" applyFont="1" applyFill="1" applyAlignment="1">
      <alignment/>
    </xf>
    <xf numFmtId="0" fontId="4" fillId="0" borderId="19" xfId="0" applyFont="1" applyFill="1" applyBorder="1" applyAlignment="1">
      <alignment horizontal="center" vertical="center"/>
    </xf>
    <xf numFmtId="197" fontId="10" fillId="0" borderId="19" xfId="69" applyNumberFormat="1" applyFont="1" applyFill="1" applyBorder="1" applyAlignment="1">
      <alignment horizontal="center"/>
    </xf>
    <xf numFmtId="197" fontId="4" fillId="0" borderId="19" xfId="69" applyNumberFormat="1" applyFont="1" applyFill="1" applyBorder="1" applyAlignment="1">
      <alignment horizontal="center" vertical="center"/>
    </xf>
    <xf numFmtId="197" fontId="10" fillId="0" borderId="19" xfId="69" applyNumberFormat="1" applyFont="1" applyFill="1" applyBorder="1" applyAlignment="1">
      <alignment/>
    </xf>
    <xf numFmtId="0" fontId="5" fillId="0" borderId="19" xfId="0" applyFont="1" applyFill="1" applyBorder="1" applyAlignment="1">
      <alignment horizontal="center" vertical="center"/>
    </xf>
    <xf numFmtId="0" fontId="10" fillId="0" borderId="19" xfId="113" applyFont="1" applyFill="1" applyBorder="1">
      <alignment/>
      <protection/>
    </xf>
    <xf numFmtId="197" fontId="4" fillId="0" borderId="19" xfId="69" applyNumberFormat="1" applyFont="1" applyFill="1" applyBorder="1" applyAlignment="1">
      <alignment/>
    </xf>
    <xf numFmtId="197" fontId="0" fillId="0" borderId="19" xfId="69" applyNumberFormat="1" applyFont="1" applyFill="1" applyBorder="1" applyAlignment="1">
      <alignment/>
    </xf>
    <xf numFmtId="0" fontId="0" fillId="0" borderId="0" xfId="0" applyFont="1" applyFill="1" applyAlignment="1">
      <alignment/>
    </xf>
    <xf numFmtId="197" fontId="0" fillId="0" borderId="19" xfId="69" applyNumberFormat="1" applyFont="1" applyFill="1" applyBorder="1" applyAlignment="1">
      <alignment/>
    </xf>
    <xf numFmtId="197" fontId="10" fillId="0" borderId="19" xfId="69" applyNumberFormat="1" applyFont="1" applyFill="1" applyBorder="1" applyAlignment="1">
      <alignment/>
    </xf>
    <xf numFmtId="0" fontId="10" fillId="0" borderId="19" xfId="0" applyFont="1" applyFill="1" applyBorder="1" applyAlignment="1">
      <alignment vertical="center" wrapText="1"/>
    </xf>
    <xf numFmtId="197" fontId="47" fillId="0" borderId="19" xfId="69" applyNumberFormat="1" applyFont="1" applyFill="1" applyBorder="1" applyAlignment="1">
      <alignment horizontal="center" vertical="center"/>
    </xf>
    <xf numFmtId="0" fontId="0" fillId="0" borderId="19" xfId="0" applyFont="1" applyFill="1" applyBorder="1" applyAlignment="1">
      <alignment horizontal="center"/>
    </xf>
    <xf numFmtId="0" fontId="21" fillId="0" borderId="19" xfId="0" applyFont="1" applyFill="1" applyBorder="1" applyAlignment="1">
      <alignment horizontal="left"/>
    </xf>
    <xf numFmtId="0" fontId="10" fillId="0" borderId="25" xfId="0" applyFont="1" applyFill="1" applyBorder="1" applyAlignment="1">
      <alignment/>
    </xf>
    <xf numFmtId="0" fontId="10" fillId="0" borderId="46" xfId="0" applyFont="1" applyFill="1" applyBorder="1" applyAlignment="1">
      <alignment/>
    </xf>
    <xf numFmtId="0" fontId="10" fillId="0" borderId="47" xfId="0" applyFont="1" applyFill="1" applyBorder="1" applyAlignment="1">
      <alignment/>
    </xf>
    <xf numFmtId="0" fontId="10" fillId="0" borderId="0" xfId="0" applyFont="1" applyFill="1" applyAlignment="1">
      <alignment/>
    </xf>
    <xf numFmtId="0" fontId="22" fillId="0" borderId="0" xfId="101" applyFont="1" applyFill="1" applyAlignment="1">
      <alignment/>
      <protection/>
    </xf>
    <xf numFmtId="0" fontId="18" fillId="0" borderId="0" xfId="103" applyFont="1" applyFill="1" applyAlignment="1">
      <alignment/>
      <protection/>
    </xf>
    <xf numFmtId="0" fontId="10" fillId="0" borderId="0" xfId="113" applyFont="1" applyFill="1" applyAlignment="1">
      <alignment vertical="center"/>
      <protection/>
    </xf>
    <xf numFmtId="0" fontId="22" fillId="0" borderId="0" xfId="113" applyFont="1" applyFill="1" applyAlignment="1">
      <alignment vertical="center"/>
      <protection/>
    </xf>
    <xf numFmtId="0" fontId="18" fillId="0" borderId="0" xfId="113" applyFont="1" applyFill="1" applyAlignment="1">
      <alignment vertical="center"/>
      <protection/>
    </xf>
    <xf numFmtId="0" fontId="11" fillId="0" borderId="0" xfId="103" applyFont="1" applyFill="1">
      <alignment/>
      <protection/>
    </xf>
    <xf numFmtId="196" fontId="10" fillId="0" borderId="19" xfId="0" applyNumberFormat="1" applyFont="1" applyBorder="1" applyAlignment="1">
      <alignment horizontal="right"/>
    </xf>
    <xf numFmtId="0" fontId="44" fillId="0" borderId="23" xfId="0" applyFont="1" applyFill="1" applyBorder="1" applyAlignment="1">
      <alignment/>
    </xf>
    <xf numFmtId="0" fontId="44" fillId="0" borderId="19" xfId="0" applyFont="1" applyFill="1" applyBorder="1" applyAlignment="1">
      <alignment/>
    </xf>
    <xf numFmtId="2" fontId="44" fillId="0" borderId="19" xfId="0" applyNumberFormat="1" applyFont="1" applyFill="1" applyBorder="1" applyAlignment="1">
      <alignment/>
    </xf>
    <xf numFmtId="0" fontId="20" fillId="0" borderId="19" xfId="0" applyFont="1" applyFill="1" applyBorder="1" applyAlignment="1">
      <alignment/>
    </xf>
    <xf numFmtId="0" fontId="49" fillId="0" borderId="19" xfId="0" applyFont="1" applyFill="1" applyBorder="1" applyAlignment="1">
      <alignment/>
    </xf>
    <xf numFmtId="0" fontId="25" fillId="0" borderId="34" xfId="110" applyFont="1" applyBorder="1" applyAlignment="1">
      <alignment horizontal="center" vertical="center" wrapText="1"/>
      <protection/>
    </xf>
    <xf numFmtId="0" fontId="18" fillId="0" borderId="22" xfId="110" applyFont="1" applyBorder="1" applyAlignment="1">
      <alignment horizontal="center"/>
      <protection/>
    </xf>
    <xf numFmtId="0" fontId="22" fillId="0" borderId="22" xfId="110" applyFont="1" applyBorder="1" applyAlignment="1">
      <alignment horizontal="center"/>
      <protection/>
    </xf>
    <xf numFmtId="0" fontId="18" fillId="0" borderId="22" xfId="110" applyFont="1" applyBorder="1">
      <alignment/>
      <protection/>
    </xf>
    <xf numFmtId="0" fontId="15" fillId="0" borderId="22" xfId="110" applyFont="1" applyBorder="1" applyAlignment="1">
      <alignment horizontal="center"/>
      <protection/>
    </xf>
    <xf numFmtId="0" fontId="15" fillId="0" borderId="22" xfId="110" applyFont="1" applyBorder="1">
      <alignment/>
      <protection/>
    </xf>
    <xf numFmtId="0" fontId="20" fillId="58" borderId="22" xfId="110" applyFont="1" applyFill="1" applyBorder="1">
      <alignment/>
      <protection/>
    </xf>
    <xf numFmtId="0" fontId="0" fillId="0" borderId="22" xfId="99" applyBorder="1">
      <alignment/>
      <protection/>
    </xf>
    <xf numFmtId="0" fontId="15" fillId="0" borderId="48" xfId="110" applyFont="1" applyBorder="1" applyAlignment="1">
      <alignment horizontal="center"/>
      <protection/>
    </xf>
    <xf numFmtId="0" fontId="15" fillId="0" borderId="48" xfId="110" applyFont="1" applyBorder="1">
      <alignment/>
      <protection/>
    </xf>
    <xf numFmtId="0" fontId="20" fillId="0" borderId="38" xfId="110" applyFont="1" applyBorder="1" applyAlignment="1">
      <alignment horizontal="center"/>
      <protection/>
    </xf>
    <xf numFmtId="0" fontId="105" fillId="0" borderId="0" xfId="0" applyFont="1" applyBorder="1" applyAlignment="1">
      <alignment/>
    </xf>
    <xf numFmtId="0" fontId="20" fillId="0" borderId="38" xfId="110" applyFont="1" applyBorder="1" applyAlignment="1">
      <alignment/>
      <protection/>
    </xf>
    <xf numFmtId="0" fontId="0" fillId="0" borderId="0" xfId="0" applyFill="1" applyBorder="1" applyAlignment="1">
      <alignment/>
    </xf>
    <xf numFmtId="0" fontId="20" fillId="0" borderId="40" xfId="110" applyFont="1" applyBorder="1" applyAlignment="1">
      <alignment horizontal="center"/>
      <protection/>
    </xf>
    <xf numFmtId="0" fontId="20" fillId="0" borderId="40" xfId="110" applyFont="1" applyBorder="1">
      <alignment/>
      <protection/>
    </xf>
    <xf numFmtId="197" fontId="18" fillId="0" borderId="22" xfId="69" applyNumberFormat="1" applyFont="1" applyBorder="1" applyAlignment="1">
      <alignment/>
    </xf>
    <xf numFmtId="197" fontId="20" fillId="58" borderId="48" xfId="69" applyNumberFormat="1" applyFont="1" applyFill="1" applyBorder="1" applyAlignment="1">
      <alignment/>
    </xf>
    <xf numFmtId="197" fontId="15" fillId="0" borderId="48" xfId="69" applyNumberFormat="1" applyFont="1" applyBorder="1" applyAlignment="1">
      <alignment/>
    </xf>
    <xf numFmtId="197" fontId="20" fillId="58" borderId="38" xfId="69" applyNumberFormat="1" applyFont="1" applyFill="1" applyBorder="1" applyAlignment="1">
      <alignment/>
    </xf>
    <xf numFmtId="197" fontId="20" fillId="0" borderId="38" xfId="69" applyNumberFormat="1" applyFont="1" applyBorder="1" applyAlignment="1">
      <alignment/>
    </xf>
    <xf numFmtId="197" fontId="15" fillId="0" borderId="38" xfId="69" applyNumberFormat="1" applyFont="1" applyBorder="1" applyAlignment="1">
      <alignment/>
    </xf>
    <xf numFmtId="197" fontId="20" fillId="0" borderId="38" xfId="69" applyNumberFormat="1" applyFont="1" applyBorder="1" applyAlignment="1">
      <alignment horizontal="right"/>
    </xf>
    <xf numFmtId="197" fontId="20" fillId="0" borderId="38" xfId="69" applyNumberFormat="1" applyFont="1" applyFill="1" applyBorder="1" applyAlignment="1">
      <alignment/>
    </xf>
    <xf numFmtId="197" fontId="20" fillId="0" borderId="40" xfId="69" applyNumberFormat="1" applyFont="1" applyBorder="1" applyAlignment="1">
      <alignment/>
    </xf>
    <xf numFmtId="197" fontId="20" fillId="0" borderId="40" xfId="69" applyNumberFormat="1" applyFont="1" applyFill="1" applyBorder="1" applyAlignment="1">
      <alignment/>
    </xf>
    <xf numFmtId="0" fontId="18" fillId="0" borderId="34" xfId="112" applyFont="1" applyBorder="1" applyAlignment="1">
      <alignment horizontal="center"/>
      <protection/>
    </xf>
    <xf numFmtId="0" fontId="22" fillId="0" borderId="34" xfId="112" applyFont="1" applyBorder="1" applyAlignment="1">
      <alignment horizontal="center"/>
      <protection/>
    </xf>
    <xf numFmtId="0" fontId="15" fillId="0" borderId="34" xfId="112" applyFont="1" applyBorder="1" applyAlignment="1">
      <alignment horizontal="center"/>
      <protection/>
    </xf>
    <xf numFmtId="0" fontId="15" fillId="0" borderId="34" xfId="112" applyFont="1" applyBorder="1" applyAlignment="1">
      <alignment horizontal="right"/>
      <protection/>
    </xf>
    <xf numFmtId="0" fontId="15" fillId="0" borderId="34" xfId="112" applyFont="1" applyBorder="1">
      <alignment/>
      <protection/>
    </xf>
    <xf numFmtId="0" fontId="18" fillId="0" borderId="49" xfId="112" applyFont="1" applyBorder="1" applyAlignment="1">
      <alignment horizontal="center"/>
      <protection/>
    </xf>
    <xf numFmtId="0" fontId="15" fillId="0" borderId="49" xfId="112" applyFont="1" applyBorder="1">
      <alignment/>
      <protection/>
    </xf>
    <xf numFmtId="0" fontId="15" fillId="0" borderId="0" xfId="112" applyFont="1" applyFill="1" applyBorder="1">
      <alignment/>
      <protection/>
    </xf>
    <xf numFmtId="0" fontId="18" fillId="0" borderId="38" xfId="112" applyFont="1" applyBorder="1" applyAlignment="1">
      <alignment horizontal="center"/>
      <protection/>
    </xf>
    <xf numFmtId="0" fontId="15" fillId="0" borderId="38" xfId="112" applyFont="1" applyBorder="1">
      <alignment/>
      <protection/>
    </xf>
    <xf numFmtId="0" fontId="20" fillId="0" borderId="38" xfId="112" applyFont="1" applyBorder="1">
      <alignment/>
      <protection/>
    </xf>
    <xf numFmtId="0" fontId="117" fillId="0" borderId="38" xfId="112" applyFont="1" applyBorder="1" applyAlignment="1">
      <alignment horizontal="center"/>
      <protection/>
    </xf>
    <xf numFmtId="0" fontId="106" fillId="0" borderId="38" xfId="112" applyFont="1" applyBorder="1">
      <alignment/>
      <protection/>
    </xf>
    <xf numFmtId="0" fontId="118" fillId="0" borderId="38" xfId="112" applyFont="1" applyBorder="1">
      <alignment/>
      <protection/>
    </xf>
    <xf numFmtId="0" fontId="10" fillId="0" borderId="38" xfId="112" applyFont="1" applyBorder="1" applyAlignment="1">
      <alignment horizontal="center"/>
      <protection/>
    </xf>
    <xf numFmtId="0" fontId="119" fillId="0" borderId="0" xfId="112" applyFont="1" applyFill="1" applyBorder="1">
      <alignment/>
      <protection/>
    </xf>
    <xf numFmtId="0" fontId="10" fillId="0" borderId="38" xfId="110" applyFont="1" applyBorder="1" applyAlignment="1">
      <alignment horizontal="center"/>
      <protection/>
    </xf>
    <xf numFmtId="0" fontId="20" fillId="0" borderId="38" xfId="112" applyFont="1" applyBorder="1" applyAlignment="1">
      <alignment/>
      <protection/>
    </xf>
    <xf numFmtId="0" fontId="20" fillId="57" borderId="38" xfId="112" applyFont="1" applyFill="1" applyBorder="1">
      <alignment/>
      <protection/>
    </xf>
    <xf numFmtId="0" fontId="108" fillId="0" borderId="38" xfId="110" applyFont="1" applyBorder="1" applyAlignment="1">
      <alignment horizontal="center"/>
      <protection/>
    </xf>
    <xf numFmtId="0" fontId="106" fillId="0" borderId="38" xfId="112" applyFont="1" applyBorder="1" applyAlignment="1">
      <alignment/>
      <protection/>
    </xf>
    <xf numFmtId="0" fontId="106" fillId="0" borderId="37" xfId="112" applyFont="1" applyFill="1" applyBorder="1">
      <alignment/>
      <protection/>
    </xf>
    <xf numFmtId="0" fontId="106" fillId="0" borderId="37" xfId="110" applyFont="1" applyFill="1" applyBorder="1">
      <alignment/>
      <protection/>
    </xf>
    <xf numFmtId="0" fontId="106" fillId="0" borderId="38" xfId="112" applyFont="1" applyBorder="1">
      <alignment/>
      <protection/>
    </xf>
    <xf numFmtId="0" fontId="10" fillId="0" borderId="40" xfId="110" applyFont="1" applyBorder="1" applyAlignment="1">
      <alignment horizontal="center"/>
      <protection/>
    </xf>
    <xf numFmtId="0" fontId="106" fillId="0" borderId="40" xfId="112" applyFont="1" applyBorder="1">
      <alignment/>
      <protection/>
    </xf>
    <xf numFmtId="0" fontId="18" fillId="0" borderId="22" xfId="114" applyFont="1" applyBorder="1" applyAlignment="1">
      <alignment horizontal="center"/>
      <protection/>
    </xf>
    <xf numFmtId="0" fontId="18" fillId="0" borderId="22" xfId="102" applyFont="1" applyBorder="1">
      <alignment/>
      <protection/>
    </xf>
    <xf numFmtId="0" fontId="18" fillId="0" borderId="34" xfId="114" applyFont="1" applyBorder="1" applyAlignment="1">
      <alignment horizontal="center"/>
      <protection/>
    </xf>
    <xf numFmtId="0" fontId="18" fillId="0" borderId="22" xfId="114" applyFont="1" applyBorder="1">
      <alignment/>
      <protection/>
    </xf>
    <xf numFmtId="0" fontId="18" fillId="0" borderId="49" xfId="114" applyFont="1" applyBorder="1" applyAlignment="1">
      <alignment horizontal="center"/>
      <protection/>
    </xf>
    <xf numFmtId="0" fontId="18" fillId="0" borderId="49" xfId="114" applyFont="1" applyBorder="1">
      <alignment/>
      <protection/>
    </xf>
    <xf numFmtId="0" fontId="18" fillId="0" borderId="49" xfId="102" applyFont="1" applyBorder="1">
      <alignment/>
      <protection/>
    </xf>
    <xf numFmtId="0" fontId="10" fillId="0" borderId="38" xfId="114" applyFont="1" applyBorder="1" applyAlignment="1">
      <alignment horizontal="center"/>
      <protection/>
    </xf>
    <xf numFmtId="0" fontId="10" fillId="0" borderId="38" xfId="110" applyFont="1" applyBorder="1">
      <alignment/>
      <protection/>
    </xf>
    <xf numFmtId="0" fontId="107" fillId="0" borderId="38" xfId="114" applyFont="1" applyBorder="1">
      <alignment/>
      <protection/>
    </xf>
    <xf numFmtId="0" fontId="10" fillId="0" borderId="38" xfId="114" applyFont="1" applyBorder="1">
      <alignment/>
      <protection/>
    </xf>
    <xf numFmtId="1" fontId="18" fillId="0" borderId="22" xfId="114" applyNumberFormat="1" applyFont="1" applyFill="1" applyBorder="1">
      <alignment/>
      <protection/>
    </xf>
    <xf numFmtId="0" fontId="18" fillId="0" borderId="22" xfId="114" applyFont="1" applyFill="1" applyBorder="1">
      <alignment/>
      <protection/>
    </xf>
    <xf numFmtId="0" fontId="10" fillId="0" borderId="48" xfId="114" applyFont="1" applyBorder="1" applyAlignment="1">
      <alignment horizontal="center"/>
      <protection/>
    </xf>
    <xf numFmtId="0" fontId="10" fillId="0" borderId="48" xfId="110" applyFont="1" applyBorder="1">
      <alignment/>
      <protection/>
    </xf>
    <xf numFmtId="0" fontId="107" fillId="0" borderId="48" xfId="114" applyFont="1" applyBorder="1">
      <alignment/>
      <protection/>
    </xf>
    <xf numFmtId="0" fontId="10" fillId="0" borderId="48" xfId="114" applyFont="1" applyBorder="1">
      <alignment/>
      <protection/>
    </xf>
    <xf numFmtId="1" fontId="10" fillId="0" borderId="38" xfId="114" applyNumberFormat="1" applyFont="1" applyBorder="1">
      <alignment/>
      <protection/>
    </xf>
    <xf numFmtId="0" fontId="10" fillId="0" borderId="38" xfId="110" applyFont="1" applyBorder="1" applyAlignment="1">
      <alignment/>
      <protection/>
    </xf>
    <xf numFmtId="0" fontId="107" fillId="0" borderId="38" xfId="114" applyFont="1" applyBorder="1" applyAlignment="1">
      <alignment/>
      <protection/>
    </xf>
    <xf numFmtId="0" fontId="10" fillId="0" borderId="38" xfId="114" applyFont="1" applyBorder="1" applyAlignment="1">
      <alignment/>
      <protection/>
    </xf>
    <xf numFmtId="0" fontId="5" fillId="0" borderId="38" xfId="114" applyFont="1" applyBorder="1" applyAlignment="1">
      <alignment/>
      <protection/>
    </xf>
    <xf numFmtId="0" fontId="10" fillId="0" borderId="50" xfId="110" applyFont="1" applyBorder="1" applyAlignment="1">
      <alignment horizontal="center"/>
      <protection/>
    </xf>
    <xf numFmtId="0" fontId="10" fillId="0" borderId="50" xfId="110" applyFont="1" applyBorder="1">
      <alignment/>
      <protection/>
    </xf>
    <xf numFmtId="0" fontId="107" fillId="0" borderId="50" xfId="114" applyFont="1" applyBorder="1">
      <alignment/>
      <protection/>
    </xf>
    <xf numFmtId="0" fontId="10" fillId="0" borderId="50" xfId="114" applyFont="1" applyBorder="1">
      <alignment/>
      <protection/>
    </xf>
    <xf numFmtId="0" fontId="10" fillId="0" borderId="40" xfId="110" applyFont="1" applyBorder="1">
      <alignment/>
      <protection/>
    </xf>
    <xf numFmtId="0" fontId="10" fillId="0" borderId="40" xfId="114" applyFont="1" applyBorder="1">
      <alignment/>
      <protection/>
    </xf>
    <xf numFmtId="0" fontId="62" fillId="0" borderId="51" xfId="114" applyFont="1" applyBorder="1" applyAlignment="1">
      <alignment horizontal="center" vertical="center" wrapText="1"/>
      <protection/>
    </xf>
    <xf numFmtId="0" fontId="10" fillId="0" borderId="26" xfId="115" applyFont="1" applyBorder="1" applyAlignment="1">
      <alignment horizontal="center" vertical="center" wrapText="1"/>
      <protection/>
    </xf>
    <xf numFmtId="0" fontId="10" fillId="0" borderId="32" xfId="115" applyFont="1" applyBorder="1" applyAlignment="1">
      <alignment horizontal="center" vertical="center" wrapText="1"/>
      <protection/>
    </xf>
    <xf numFmtId="0" fontId="25" fillId="0" borderId="22" xfId="115" applyFont="1" applyBorder="1" applyAlignment="1">
      <alignment horizontal="center" vertical="center" wrapText="1"/>
      <protection/>
    </xf>
    <xf numFmtId="0" fontId="26" fillId="0" borderId="22" xfId="115" applyFont="1" applyBorder="1" applyAlignment="1">
      <alignment horizontal="center"/>
      <protection/>
    </xf>
    <xf numFmtId="0" fontId="18" fillId="0" borderId="43" xfId="113" applyFont="1" applyBorder="1" applyAlignment="1">
      <alignment vertical="center"/>
      <protection/>
    </xf>
    <xf numFmtId="0" fontId="15" fillId="0" borderId="37" xfId="115" applyFont="1" applyBorder="1" applyAlignment="1">
      <alignment horizontal="center"/>
      <protection/>
    </xf>
    <xf numFmtId="0" fontId="15" fillId="0" borderId="37" xfId="115" applyFont="1" applyBorder="1">
      <alignment/>
      <protection/>
    </xf>
    <xf numFmtId="0" fontId="20" fillId="0" borderId="37" xfId="115" applyFont="1" applyBorder="1" applyAlignment="1">
      <alignment horizontal="center"/>
      <protection/>
    </xf>
    <xf numFmtId="0" fontId="15" fillId="0" borderId="22" xfId="115" applyFont="1" applyBorder="1" applyAlignment="1">
      <alignment horizontal="center"/>
      <protection/>
    </xf>
    <xf numFmtId="0" fontId="15" fillId="0" borderId="22" xfId="115" applyFont="1" applyBorder="1">
      <alignment/>
      <protection/>
    </xf>
    <xf numFmtId="0" fontId="20" fillId="0" borderId="48" xfId="115" applyFont="1" applyBorder="1" applyAlignment="1">
      <alignment horizontal="center"/>
      <protection/>
    </xf>
    <xf numFmtId="0" fontId="20" fillId="0" borderId="48" xfId="110" applyFont="1" applyBorder="1">
      <alignment/>
      <protection/>
    </xf>
    <xf numFmtId="0" fontId="20" fillId="0" borderId="50" xfId="115" applyFont="1" applyBorder="1" applyAlignment="1">
      <alignment horizontal="center"/>
      <protection/>
    </xf>
    <xf numFmtId="0" fontId="20" fillId="0" borderId="50" xfId="110" applyFont="1" applyBorder="1">
      <alignment/>
      <protection/>
    </xf>
    <xf numFmtId="0" fontId="15" fillId="0" borderId="22" xfId="115" applyFont="1" applyBorder="1" applyAlignment="1">
      <alignment horizontal="center"/>
      <protection/>
    </xf>
    <xf numFmtId="0" fontId="10" fillId="0" borderId="0" xfId="113" applyFont="1" applyBorder="1" applyAlignment="1">
      <alignment vertical="center"/>
      <protection/>
    </xf>
    <xf numFmtId="0" fontId="20" fillId="0" borderId="38" xfId="115" applyFont="1" applyBorder="1" applyAlignment="1">
      <alignment horizontal="center"/>
      <protection/>
    </xf>
    <xf numFmtId="0" fontId="48" fillId="0" borderId="38" xfId="115" applyFont="1" applyBorder="1" applyAlignment="1">
      <alignment horizontal="center"/>
      <protection/>
    </xf>
    <xf numFmtId="0" fontId="20" fillId="0" borderId="40" xfId="115" applyFont="1" applyBorder="1" applyAlignment="1">
      <alignment horizontal="center"/>
      <protection/>
    </xf>
    <xf numFmtId="0" fontId="10" fillId="0" borderId="27" xfId="113" applyFont="1" applyBorder="1" applyAlignment="1">
      <alignment vertical="center"/>
      <protection/>
    </xf>
    <xf numFmtId="0" fontId="10" fillId="0" borderId="28" xfId="113" applyFont="1" applyBorder="1" applyAlignment="1">
      <alignment vertical="center"/>
      <protection/>
    </xf>
    <xf numFmtId="0" fontId="10" fillId="0" borderId="39" xfId="113" applyFont="1" applyBorder="1" applyAlignment="1">
      <alignment vertical="center"/>
      <protection/>
    </xf>
    <xf numFmtId="0" fontId="25" fillId="0" borderId="22" xfId="113" applyFont="1" applyBorder="1" applyAlignment="1">
      <alignment horizontal="center" vertical="center"/>
      <protection/>
    </xf>
    <xf numFmtId="0" fontId="10" fillId="0" borderId="22" xfId="113" applyFont="1" applyBorder="1" applyAlignment="1">
      <alignment vertical="center" wrapText="1"/>
      <protection/>
    </xf>
    <xf numFmtId="0" fontId="18" fillId="0" borderId="22" xfId="113" applyFont="1" applyBorder="1" applyAlignment="1">
      <alignment horizontal="center"/>
      <protection/>
    </xf>
    <xf numFmtId="0" fontId="50" fillId="0" borderId="22" xfId="113" applyFont="1" applyBorder="1" applyAlignment="1">
      <alignment horizontal="center"/>
      <protection/>
    </xf>
    <xf numFmtId="0" fontId="18" fillId="0" borderId="22" xfId="113" applyFont="1" applyBorder="1" applyAlignment="1">
      <alignment vertical="center"/>
      <protection/>
    </xf>
    <xf numFmtId="0" fontId="15" fillId="0" borderId="48" xfId="113" applyFont="1" applyBorder="1" applyAlignment="1">
      <alignment horizontal="center"/>
      <protection/>
    </xf>
    <xf numFmtId="0" fontId="18" fillId="0" borderId="48" xfId="113" applyFont="1" applyBorder="1">
      <alignment/>
      <protection/>
    </xf>
    <xf numFmtId="0" fontId="10" fillId="0" borderId="48" xfId="113" applyFont="1" applyBorder="1" applyAlignment="1">
      <alignment vertical="center"/>
      <protection/>
    </xf>
    <xf numFmtId="0" fontId="10" fillId="0" borderId="49" xfId="113" applyFont="1" applyBorder="1" applyAlignment="1">
      <alignment vertical="center"/>
      <protection/>
    </xf>
    <xf numFmtId="0" fontId="15" fillId="0" borderId="38" xfId="113" applyFont="1" applyBorder="1" applyAlignment="1">
      <alignment horizontal="center"/>
      <protection/>
    </xf>
    <xf numFmtId="0" fontId="18" fillId="0" borderId="38" xfId="113" applyFont="1" applyBorder="1">
      <alignment/>
      <protection/>
    </xf>
    <xf numFmtId="0" fontId="18" fillId="0" borderId="38" xfId="113" applyFont="1" applyBorder="1" applyAlignment="1">
      <alignment vertical="center"/>
      <protection/>
    </xf>
    <xf numFmtId="0" fontId="20" fillId="0" borderId="38" xfId="113" applyFont="1" applyBorder="1" applyAlignment="1">
      <alignment horizontal="center"/>
      <protection/>
    </xf>
    <xf numFmtId="0" fontId="10" fillId="0" borderId="38" xfId="113" applyFont="1" applyBorder="1" applyAlignment="1">
      <alignment vertical="center"/>
      <protection/>
    </xf>
    <xf numFmtId="0" fontId="18" fillId="0" borderId="38" xfId="113" applyFont="1" applyBorder="1" applyAlignment="1">
      <alignment vertical="center"/>
      <protection/>
    </xf>
    <xf numFmtId="0" fontId="20" fillId="0" borderId="0" xfId="110" applyFont="1" applyBorder="1">
      <alignment/>
      <protection/>
    </xf>
    <xf numFmtId="0" fontId="5" fillId="0" borderId="38" xfId="113" applyFont="1" applyBorder="1">
      <alignment/>
      <protection/>
    </xf>
    <xf numFmtId="0" fontId="10" fillId="0" borderId="40" xfId="113" applyFont="1" applyBorder="1" applyAlignment="1">
      <alignment vertical="center"/>
      <protection/>
    </xf>
    <xf numFmtId="3" fontId="10" fillId="0" borderId="30" xfId="0" applyNumberFormat="1" applyFont="1" applyBorder="1" applyAlignment="1">
      <alignment/>
    </xf>
    <xf numFmtId="0" fontId="4" fillId="0" borderId="0" xfId="0" applyFont="1" applyAlignment="1">
      <alignment vertical="center"/>
    </xf>
    <xf numFmtId="0" fontId="120" fillId="0" borderId="22" xfId="0" applyFont="1" applyBorder="1" applyAlignment="1">
      <alignment horizontal="center" vertical="center"/>
    </xf>
    <xf numFmtId="0" fontId="106" fillId="0" borderId="22" xfId="0" applyFont="1" applyBorder="1" applyAlignment="1">
      <alignment horizontal="center"/>
    </xf>
    <xf numFmtId="0" fontId="121" fillId="0" borderId="22" xfId="0" applyFont="1" applyBorder="1" applyAlignment="1">
      <alignment horizontal="center"/>
    </xf>
    <xf numFmtId="0" fontId="121" fillId="0" borderId="22" xfId="0" applyFont="1" applyBorder="1" applyAlignment="1">
      <alignment horizontal="left"/>
    </xf>
    <xf numFmtId="197" fontId="121" fillId="0" borderId="22" xfId="69" applyNumberFormat="1" applyFont="1" applyBorder="1" applyAlignment="1">
      <alignment horizontal="right"/>
    </xf>
    <xf numFmtId="0" fontId="121" fillId="0" borderId="22" xfId="0" applyFont="1" applyBorder="1" applyAlignment="1">
      <alignment/>
    </xf>
    <xf numFmtId="0" fontId="99" fillId="0" borderId="22" xfId="0" applyFont="1" applyBorder="1" applyAlignment="1">
      <alignment horizontal="center"/>
    </xf>
    <xf numFmtId="0" fontId="99" fillId="0" borderId="22" xfId="0" applyFont="1" applyBorder="1" applyAlignment="1">
      <alignment horizontal="left"/>
    </xf>
    <xf numFmtId="200" fontId="45" fillId="0" borderId="22" xfId="0" applyNumberFormat="1" applyFont="1" applyFill="1" applyBorder="1" applyAlignment="1">
      <alignment horizontal="right"/>
    </xf>
    <xf numFmtId="0" fontId="99" fillId="0" borderId="22" xfId="0" applyFont="1" applyBorder="1" applyAlignment="1">
      <alignment/>
    </xf>
    <xf numFmtId="197" fontId="99" fillId="0" borderId="22" xfId="69" applyNumberFormat="1" applyFont="1" applyBorder="1" applyAlignment="1" quotePrefix="1">
      <alignment horizontal="right"/>
    </xf>
    <xf numFmtId="197" fontId="99" fillId="0" borderId="22" xfId="69" applyNumberFormat="1" applyFont="1" applyBorder="1" applyAlignment="1">
      <alignment horizontal="right"/>
    </xf>
    <xf numFmtId="3" fontId="121" fillId="0" borderId="22" xfId="0" applyNumberFormat="1" applyFont="1" applyBorder="1" applyAlignment="1">
      <alignment horizontal="right"/>
    </xf>
    <xf numFmtId="3" fontId="99" fillId="0" borderId="22" xfId="0" applyNumberFormat="1" applyFont="1" applyBorder="1" applyAlignment="1">
      <alignment horizontal="right"/>
    </xf>
    <xf numFmtId="3" fontId="99" fillId="0" borderId="22" xfId="0" applyNumberFormat="1" applyFont="1" applyBorder="1" applyAlignment="1">
      <alignment/>
    </xf>
    <xf numFmtId="3" fontId="121" fillId="0" borderId="22" xfId="0" applyNumberFormat="1" applyFont="1" applyBorder="1" applyAlignment="1">
      <alignment/>
    </xf>
    <xf numFmtId="0" fontId="120" fillId="0" borderId="22" xfId="0" applyFont="1" applyBorder="1" applyAlignment="1">
      <alignment/>
    </xf>
    <xf numFmtId="0" fontId="10" fillId="0" borderId="23" xfId="0" applyFont="1" applyFill="1" applyBorder="1" applyAlignment="1">
      <alignment horizontal="center" vertical="center"/>
    </xf>
    <xf numFmtId="0" fontId="10" fillId="0" borderId="23" xfId="0" applyFont="1" applyFill="1" applyBorder="1" applyAlignment="1">
      <alignment horizontal="center"/>
    </xf>
    <xf numFmtId="0" fontId="10" fillId="0" borderId="31" xfId="0" applyFont="1" applyFill="1" applyBorder="1" applyAlignment="1">
      <alignment/>
    </xf>
    <xf numFmtId="0" fontId="10" fillId="0" borderId="34" xfId="113" applyFont="1" applyBorder="1" applyAlignment="1">
      <alignment vertical="center" wrapText="1"/>
      <protection/>
    </xf>
    <xf numFmtId="0" fontId="10" fillId="0" borderId="26" xfId="113" applyFont="1" applyBorder="1" applyAlignment="1">
      <alignment vertical="center" wrapText="1"/>
      <protection/>
    </xf>
    <xf numFmtId="0" fontId="108" fillId="0" borderId="19" xfId="0" applyFont="1" applyBorder="1" applyAlignment="1">
      <alignment horizontal="center"/>
    </xf>
    <xf numFmtId="0" fontId="56" fillId="0" borderId="19" xfId="100" applyFont="1" applyBorder="1">
      <alignment/>
      <protection/>
    </xf>
    <xf numFmtId="0" fontId="54" fillId="0" borderId="19" xfId="100" applyFont="1" applyBorder="1" applyAlignment="1">
      <alignment horizontal="center"/>
      <protection/>
    </xf>
    <xf numFmtId="0" fontId="18" fillId="0" borderId="33" xfId="0" applyFont="1" applyBorder="1" applyAlignment="1">
      <alignment horizontal="center"/>
    </xf>
    <xf numFmtId="0" fontId="50" fillId="0" borderId="34" xfId="0" applyFont="1" applyBorder="1" applyAlignment="1">
      <alignment horizontal="left"/>
    </xf>
    <xf numFmtId="197" fontId="50" fillId="0" borderId="34" xfId="69" applyNumberFormat="1" applyFont="1" applyBorder="1" applyAlignment="1">
      <alignment wrapText="1"/>
    </xf>
    <xf numFmtId="0" fontId="54" fillId="0" borderId="23" xfId="100" applyFont="1" applyBorder="1" applyAlignment="1">
      <alignment horizontal="center"/>
      <protection/>
    </xf>
    <xf numFmtId="0" fontId="56" fillId="0" borderId="23" xfId="100" applyFont="1" applyBorder="1">
      <alignment/>
      <protection/>
    </xf>
    <xf numFmtId="0" fontId="54" fillId="56" borderId="23" xfId="0" applyFont="1" applyFill="1" applyBorder="1" applyAlignment="1">
      <alignment horizontal="center" wrapText="1"/>
    </xf>
    <xf numFmtId="0" fontId="54" fillId="0" borderId="23" xfId="0" applyFont="1" applyBorder="1" applyAlignment="1">
      <alignment horizontal="center"/>
    </xf>
    <xf numFmtId="0" fontId="54" fillId="0" borderId="23" xfId="0" applyFont="1" applyBorder="1" applyAlignment="1">
      <alignment horizontal="center" wrapText="1"/>
    </xf>
    <xf numFmtId="0" fontId="54" fillId="0" borderId="19" xfId="0" applyFont="1" applyBorder="1" applyAlignment="1">
      <alignment horizontal="center"/>
    </xf>
    <xf numFmtId="0" fontId="54" fillId="0" borderId="19" xfId="0" applyFont="1" applyBorder="1" applyAlignment="1">
      <alignment horizontal="center" wrapText="1"/>
    </xf>
    <xf numFmtId="0" fontId="54" fillId="0" borderId="30" xfId="100" applyFont="1" applyBorder="1" applyAlignment="1">
      <alignment horizontal="center"/>
      <protection/>
    </xf>
    <xf numFmtId="0" fontId="56" fillId="0" borderId="30" xfId="100" applyFont="1" applyBorder="1">
      <alignment/>
      <protection/>
    </xf>
    <xf numFmtId="0" fontId="54" fillId="0" borderId="30" xfId="0" applyFont="1" applyBorder="1" applyAlignment="1">
      <alignment horizontal="center"/>
    </xf>
    <xf numFmtId="0" fontId="54" fillId="0" borderId="30" xfId="0" applyFont="1" applyBorder="1" applyAlignment="1">
      <alignment horizontal="center" wrapText="1"/>
    </xf>
    <xf numFmtId="197" fontId="57" fillId="0" borderId="0" xfId="0" applyNumberFormat="1" applyFont="1" applyFill="1" applyAlignment="1">
      <alignment/>
    </xf>
    <xf numFmtId="0" fontId="15" fillId="0" borderId="37" xfId="0" applyFont="1" applyBorder="1" applyAlignment="1">
      <alignment horizontal="center"/>
    </xf>
    <xf numFmtId="0" fontId="22" fillId="0" borderId="37" xfId="0" applyFont="1" applyBorder="1" applyAlignment="1">
      <alignment horizontal="center"/>
    </xf>
    <xf numFmtId="0" fontId="20" fillId="0" borderId="37" xfId="0" applyFont="1" applyBorder="1" applyAlignment="1">
      <alignment/>
    </xf>
    <xf numFmtId="0" fontId="10" fillId="0" borderId="37" xfId="0" applyFont="1" applyBorder="1" applyAlignment="1">
      <alignment/>
    </xf>
    <xf numFmtId="197" fontId="18" fillId="0" borderId="23" xfId="69" applyNumberFormat="1" applyFont="1" applyBorder="1" applyAlignment="1">
      <alignment/>
    </xf>
    <xf numFmtId="205" fontId="99" fillId="0" borderId="22" xfId="0" applyNumberFormat="1" applyFont="1" applyBorder="1" applyAlignment="1">
      <alignment horizontal="right" vertical="top" wrapText="1"/>
    </xf>
    <xf numFmtId="43" fontId="99" fillId="0" borderId="22" xfId="69" applyNumberFormat="1" applyFont="1" applyBorder="1" applyAlignment="1" quotePrefix="1">
      <alignment horizontal="center"/>
    </xf>
    <xf numFmtId="200" fontId="99" fillId="0" borderId="22" xfId="69" applyNumberFormat="1" applyFont="1" applyBorder="1" applyAlignment="1">
      <alignment horizontal="right"/>
    </xf>
    <xf numFmtId="43" fontId="15" fillId="0" borderId="38" xfId="69" applyFont="1" applyBorder="1" applyAlignment="1">
      <alignment/>
    </xf>
    <xf numFmtId="43" fontId="106" fillId="0" borderId="38" xfId="69" applyFont="1" applyBorder="1" applyAlignment="1">
      <alignment/>
    </xf>
    <xf numFmtId="43" fontId="118" fillId="0" borderId="38" xfId="69" applyFont="1" applyBorder="1" applyAlignment="1">
      <alignment/>
    </xf>
    <xf numFmtId="43" fontId="20" fillId="0" borderId="38" xfId="69" applyFont="1" applyBorder="1" applyAlignment="1">
      <alignment/>
    </xf>
    <xf numFmtId="43" fontId="20" fillId="0" borderId="38" xfId="69" applyFont="1" applyBorder="1" applyAlignment="1">
      <alignment/>
    </xf>
    <xf numFmtId="43" fontId="106" fillId="0" borderId="38" xfId="69" applyFont="1" applyBorder="1" applyAlignment="1">
      <alignment/>
    </xf>
    <xf numFmtId="43" fontId="106" fillId="0" borderId="37" xfId="69" applyFont="1" applyFill="1" applyBorder="1" applyAlignment="1">
      <alignment/>
    </xf>
    <xf numFmtId="43" fontId="106" fillId="0" borderId="38" xfId="69" applyFont="1" applyBorder="1" applyAlignment="1">
      <alignment/>
    </xf>
    <xf numFmtId="43" fontId="106" fillId="0" borderId="40" xfId="69" applyFont="1" applyBorder="1" applyAlignment="1">
      <alignment/>
    </xf>
    <xf numFmtId="0" fontId="18" fillId="0" borderId="37" xfId="113" applyFont="1" applyFill="1" applyBorder="1" applyAlignment="1">
      <alignment vertical="center"/>
      <protection/>
    </xf>
    <xf numFmtId="0" fontId="109" fillId="0" borderId="19" xfId="0" applyFont="1" applyFill="1" applyBorder="1" applyAlignment="1">
      <alignment horizontal="center" vertical="center"/>
    </xf>
    <xf numFmtId="0" fontId="109" fillId="0" borderId="19" xfId="0" applyFont="1" applyFill="1" applyBorder="1" applyAlignment="1">
      <alignment horizontal="center"/>
    </xf>
    <xf numFmtId="0" fontId="109" fillId="0" borderId="19" xfId="0" applyFont="1" applyFill="1" applyBorder="1" applyAlignment="1">
      <alignment/>
    </xf>
    <xf numFmtId="0" fontId="114" fillId="0" borderId="19" xfId="0" applyFont="1" applyFill="1" applyBorder="1" applyAlignment="1">
      <alignment/>
    </xf>
    <xf numFmtId="0" fontId="61" fillId="0" borderId="19" xfId="0" applyFont="1" applyBorder="1" applyAlignment="1">
      <alignment horizontal="center"/>
    </xf>
    <xf numFmtId="0" fontId="10" fillId="0" borderId="30" xfId="0" applyFont="1" applyBorder="1" applyAlignment="1">
      <alignment horizontal="center" vertical="center"/>
    </xf>
    <xf numFmtId="0" fontId="61" fillId="0" borderId="30" xfId="0" applyFont="1" applyBorder="1" applyAlignment="1">
      <alignment horizontal="center"/>
    </xf>
    <xf numFmtId="0" fontId="108" fillId="0" borderId="0" xfId="0" applyFont="1" applyFill="1" applyAlignment="1">
      <alignment vertical="center"/>
    </xf>
    <xf numFmtId="0" fontId="108" fillId="0" borderId="28" xfId="0" applyFont="1" applyFill="1" applyBorder="1" applyAlignment="1">
      <alignment horizontal="center" vertical="center"/>
    </xf>
    <xf numFmtId="0" fontId="122" fillId="0" borderId="22" xfId="0" applyFont="1" applyFill="1" applyBorder="1" applyAlignment="1">
      <alignment horizontal="center" vertical="center"/>
    </xf>
    <xf numFmtId="0" fontId="108" fillId="0" borderId="19" xfId="0" applyFont="1" applyFill="1" applyBorder="1" applyAlignment="1">
      <alignment vertical="center"/>
    </xf>
    <xf numFmtId="0" fontId="123" fillId="0" borderId="19" xfId="0" applyFont="1" applyFill="1" applyBorder="1" applyAlignment="1">
      <alignment vertical="center"/>
    </xf>
    <xf numFmtId="0" fontId="108" fillId="0" borderId="30" xfId="0" applyFont="1" applyBorder="1" applyAlignment="1">
      <alignment horizontal="center"/>
    </xf>
    <xf numFmtId="0" fontId="123" fillId="0" borderId="0" xfId="0" applyFont="1" applyFill="1" applyAlignment="1">
      <alignment vertical="center"/>
    </xf>
    <xf numFmtId="0" fontId="108" fillId="0" borderId="19" xfId="0" applyFont="1" applyBorder="1" applyAlignment="1">
      <alignment vertical="center"/>
    </xf>
    <xf numFmtId="0" fontId="108" fillId="0" borderId="30" xfId="0" applyFont="1" applyBorder="1" applyAlignment="1">
      <alignment/>
    </xf>
    <xf numFmtId="0" fontId="10" fillId="0" borderId="19" xfId="98" applyFont="1" applyBorder="1" applyAlignment="1">
      <alignment vertical="center"/>
      <protection/>
    </xf>
    <xf numFmtId="0" fontId="10" fillId="0" borderId="31" xfId="98" applyFont="1" applyBorder="1">
      <alignment/>
      <protection/>
    </xf>
    <xf numFmtId="197" fontId="10" fillId="0" borderId="31" xfId="75" applyNumberFormat="1" applyFont="1" applyBorder="1" applyAlignment="1">
      <alignment/>
    </xf>
    <xf numFmtId="0" fontId="10" fillId="0" borderId="30" xfId="98" applyFont="1" applyBorder="1" applyAlignment="1">
      <alignment vertical="center"/>
      <protection/>
    </xf>
    <xf numFmtId="197" fontId="10" fillId="0" borderId="19" xfId="75" applyNumberFormat="1" applyFont="1" applyBorder="1" applyAlignment="1">
      <alignment vertical="center"/>
    </xf>
    <xf numFmtId="0" fontId="117" fillId="0" borderId="19" xfId="98" applyFont="1" applyBorder="1" applyAlignment="1">
      <alignment vertical="center"/>
      <protection/>
    </xf>
    <xf numFmtId="197" fontId="10" fillId="0" borderId="30" xfId="75" applyNumberFormat="1" applyFont="1" applyBorder="1" applyAlignment="1">
      <alignment vertical="center"/>
    </xf>
    <xf numFmtId="197" fontId="10" fillId="0" borderId="19" xfId="98" applyNumberFormat="1" applyFont="1" applyBorder="1" applyAlignment="1">
      <alignment vertical="center"/>
      <protection/>
    </xf>
    <xf numFmtId="197" fontId="10" fillId="0" borderId="30" xfId="98" applyNumberFormat="1" applyFont="1" applyBorder="1" applyAlignment="1">
      <alignment vertical="center"/>
      <protection/>
    </xf>
    <xf numFmtId="0" fontId="59" fillId="0" borderId="28" xfId="0" applyFont="1" applyBorder="1" applyAlignment="1">
      <alignment horizontal="center"/>
    </xf>
    <xf numFmtId="0" fontId="59" fillId="0" borderId="36" xfId="0" applyFont="1" applyBorder="1" applyAlignment="1">
      <alignment horizontal="center"/>
    </xf>
    <xf numFmtId="0" fontId="20" fillId="0" borderId="0" xfId="0" applyFont="1" applyAlignment="1">
      <alignment/>
    </xf>
    <xf numFmtId="0" fontId="20" fillId="0" borderId="19" xfId="0" applyFont="1" applyBorder="1" applyAlignment="1">
      <alignment/>
    </xf>
    <xf numFmtId="0" fontId="20" fillId="0" borderId="19" xfId="0" applyFont="1" applyBorder="1" applyAlignment="1">
      <alignment horizontal="center"/>
    </xf>
    <xf numFmtId="0" fontId="20" fillId="0" borderId="30" xfId="113" applyFont="1" applyFill="1" applyBorder="1">
      <alignment/>
      <protection/>
    </xf>
    <xf numFmtId="0" fontId="10" fillId="0" borderId="30" xfId="0" applyFont="1" applyBorder="1" applyAlignment="1">
      <alignment/>
    </xf>
    <xf numFmtId="0" fontId="18" fillId="0" borderId="43" xfId="0" applyFont="1" applyFill="1" applyBorder="1" applyAlignment="1">
      <alignment horizontal="center"/>
    </xf>
    <xf numFmtId="0" fontId="20" fillId="0" borderId="0" xfId="0" applyFont="1" applyAlignment="1">
      <alignment horizontal="left"/>
    </xf>
    <xf numFmtId="0" fontId="16" fillId="0" borderId="22" xfId="0" applyFont="1" applyBorder="1" applyAlignment="1">
      <alignment horizontal="center" vertical="center" wrapText="1"/>
    </xf>
    <xf numFmtId="0" fontId="16" fillId="0" borderId="28" xfId="0" applyFont="1" applyBorder="1" applyAlignment="1">
      <alignment horizontal="center" vertical="center" wrapText="1"/>
    </xf>
    <xf numFmtId="0" fontId="15" fillId="0" borderId="22" xfId="0" applyFont="1" applyBorder="1" applyAlignment="1">
      <alignment/>
    </xf>
    <xf numFmtId="197" fontId="18" fillId="0" borderId="22" xfId="0" applyNumberFormat="1" applyFont="1" applyBorder="1" applyAlignment="1">
      <alignment/>
    </xf>
    <xf numFmtId="197" fontId="18" fillId="0" borderId="0" xfId="0" applyNumberFormat="1" applyFont="1" applyAlignment="1">
      <alignment/>
    </xf>
    <xf numFmtId="0" fontId="18" fillId="0" borderId="0" xfId="0" applyFont="1" applyAlignment="1">
      <alignment/>
    </xf>
    <xf numFmtId="0" fontId="20" fillId="0" borderId="31" xfId="0" applyFont="1" applyBorder="1" applyAlignment="1">
      <alignment horizontal="center"/>
    </xf>
    <xf numFmtId="0" fontId="20" fillId="0" borderId="31" xfId="0" applyFont="1" applyBorder="1" applyAlignment="1">
      <alignment/>
    </xf>
    <xf numFmtId="197" fontId="10" fillId="0" borderId="31" xfId="69" applyNumberFormat="1" applyFont="1" applyBorder="1" applyAlignment="1">
      <alignment/>
    </xf>
    <xf numFmtId="197" fontId="10" fillId="0" borderId="31" xfId="69" applyNumberFormat="1" applyFont="1" applyBorder="1" applyAlignment="1">
      <alignment horizontal="right"/>
    </xf>
    <xf numFmtId="197" fontId="10" fillId="0" borderId="0" xfId="0" applyNumberFormat="1" applyFont="1" applyAlignment="1">
      <alignment/>
    </xf>
    <xf numFmtId="209" fontId="10" fillId="0" borderId="0" xfId="0" applyNumberFormat="1" applyFont="1" applyAlignment="1">
      <alignment/>
    </xf>
    <xf numFmtId="197" fontId="10" fillId="0" borderId="19" xfId="69" applyNumberFormat="1" applyFont="1" applyBorder="1" applyAlignment="1">
      <alignment/>
    </xf>
    <xf numFmtId="0" fontId="20" fillId="0" borderId="33" xfId="0" applyFont="1" applyBorder="1" applyAlignment="1">
      <alignment/>
    </xf>
    <xf numFmtId="197" fontId="10" fillId="0" borderId="33" xfId="69" applyNumberFormat="1" applyFont="1" applyBorder="1" applyAlignment="1">
      <alignment/>
    </xf>
    <xf numFmtId="0" fontId="15" fillId="0" borderId="22" xfId="0" applyFont="1" applyBorder="1" applyAlignment="1">
      <alignment horizontal="center" vertical="center" wrapText="1"/>
    </xf>
    <xf numFmtId="0" fontId="15" fillId="0" borderId="22" xfId="0" applyFont="1" applyBorder="1" applyAlignment="1">
      <alignment vertical="center" wrapText="1"/>
    </xf>
    <xf numFmtId="0" fontId="20" fillId="0" borderId="19" xfId="0" applyFont="1" applyBorder="1" applyAlignment="1">
      <alignment/>
    </xf>
    <xf numFmtId="43" fontId="10" fillId="0" borderId="19" xfId="69" applyFont="1" applyBorder="1" applyAlignment="1">
      <alignment/>
    </xf>
    <xf numFmtId="197" fontId="63" fillId="0" borderId="37" xfId="69" applyNumberFormat="1" applyFont="1" applyBorder="1" applyAlignment="1">
      <alignment horizontal="center" vertical="center" wrapText="1"/>
    </xf>
    <xf numFmtId="197" fontId="10" fillId="0" borderId="0" xfId="69" applyNumberFormat="1" applyFont="1" applyBorder="1" applyAlignment="1">
      <alignment/>
    </xf>
    <xf numFmtId="186" fontId="10" fillId="0" borderId="0" xfId="0" applyNumberFormat="1" applyFont="1" applyAlignment="1">
      <alignment/>
    </xf>
    <xf numFmtId="43" fontId="10" fillId="0" borderId="0" xfId="69" applyNumberFormat="1" applyFont="1" applyAlignment="1">
      <alignment/>
    </xf>
    <xf numFmtId="212" fontId="10" fillId="0" borderId="0" xfId="0" applyNumberFormat="1" applyFont="1" applyAlignment="1">
      <alignment/>
    </xf>
    <xf numFmtId="186" fontId="10" fillId="0" borderId="0" xfId="69" applyNumberFormat="1" applyFont="1" applyAlignment="1">
      <alignment/>
    </xf>
    <xf numFmtId="43" fontId="10" fillId="0" borderId="0" xfId="0" applyNumberFormat="1" applyFont="1" applyAlignment="1">
      <alignment/>
    </xf>
    <xf numFmtId="0" fontId="22" fillId="0" borderId="43" xfId="0" applyFont="1" applyFill="1" applyBorder="1" applyAlignment="1">
      <alignment/>
    </xf>
    <xf numFmtId="0" fontId="21" fillId="0" borderId="23" xfId="110" applyFont="1" applyFill="1" applyBorder="1">
      <alignment/>
      <protection/>
    </xf>
    <xf numFmtId="0" fontId="59" fillId="0" borderId="23" xfId="111" applyFont="1" applyFill="1" applyBorder="1">
      <alignment/>
      <protection/>
    </xf>
    <xf numFmtId="0" fontId="21" fillId="0" borderId="19" xfId="110" applyFont="1" applyBorder="1">
      <alignment/>
      <protection/>
    </xf>
    <xf numFmtId="0" fontId="21" fillId="0" borderId="19" xfId="110" applyFont="1" applyFill="1" applyBorder="1">
      <alignment/>
      <protection/>
    </xf>
    <xf numFmtId="0" fontId="59" fillId="0" borderId="19" xfId="111" applyFont="1" applyFill="1" applyBorder="1">
      <alignment/>
      <protection/>
    </xf>
    <xf numFmtId="0" fontId="59" fillId="0" borderId="19" xfId="111" applyFont="1" applyBorder="1">
      <alignment/>
      <protection/>
    </xf>
    <xf numFmtId="0" fontId="21" fillId="0" borderId="19" xfId="110" applyFont="1" applyBorder="1" applyAlignment="1">
      <alignment/>
      <protection/>
    </xf>
    <xf numFmtId="0" fontId="21" fillId="0" borderId="19" xfId="110" applyFont="1" applyFill="1" applyBorder="1" applyAlignment="1">
      <alignment/>
      <protection/>
    </xf>
    <xf numFmtId="0" fontId="22" fillId="0" borderId="0" xfId="0" applyFont="1" applyBorder="1" applyAlignment="1">
      <alignment/>
    </xf>
    <xf numFmtId="0" fontId="22" fillId="0" borderId="37" xfId="0" applyFont="1" applyBorder="1" applyAlignment="1">
      <alignment/>
    </xf>
    <xf numFmtId="0" fontId="21" fillId="0" borderId="23" xfId="0" applyFont="1" applyBorder="1" applyAlignment="1">
      <alignment/>
    </xf>
    <xf numFmtId="0" fontId="59" fillId="0" borderId="23" xfId="110" applyFont="1" applyBorder="1">
      <alignment/>
      <protection/>
    </xf>
    <xf numFmtId="0" fontId="59" fillId="0" borderId="19" xfId="111" applyFont="1" applyBorder="1" applyAlignment="1">
      <alignment/>
      <protection/>
    </xf>
    <xf numFmtId="0" fontId="0" fillId="0" borderId="19" xfId="0" applyFont="1" applyBorder="1" applyAlignment="1">
      <alignment/>
    </xf>
    <xf numFmtId="0" fontId="21" fillId="0" borderId="30" xfId="110" applyFont="1" applyFill="1" applyBorder="1">
      <alignment/>
      <protection/>
    </xf>
    <xf numFmtId="0" fontId="21" fillId="0" borderId="30" xfId="110" applyFont="1" applyBorder="1">
      <alignment/>
      <protection/>
    </xf>
    <xf numFmtId="0" fontId="59" fillId="0" borderId="30" xfId="111" applyFont="1" applyBorder="1">
      <alignment/>
      <protection/>
    </xf>
    <xf numFmtId="0" fontId="21" fillId="0" borderId="52" xfId="0" applyFont="1" applyBorder="1" applyAlignment="1">
      <alignment horizontal="center"/>
    </xf>
    <xf numFmtId="0" fontId="22" fillId="0" borderId="22" xfId="0" applyFont="1" applyBorder="1" applyAlignment="1">
      <alignment/>
    </xf>
    <xf numFmtId="0" fontId="22" fillId="0" borderId="22" xfId="0" applyFont="1" applyBorder="1" applyAlignment="1">
      <alignment horizontal="center"/>
    </xf>
    <xf numFmtId="0" fontId="59" fillId="57" borderId="19" xfId="111" applyFont="1" applyFill="1" applyBorder="1">
      <alignment/>
      <protection/>
    </xf>
    <xf numFmtId="3" fontId="44" fillId="0" borderId="0" xfId="0" applyNumberFormat="1" applyFont="1" applyFill="1" applyAlignment="1">
      <alignment/>
    </xf>
    <xf numFmtId="0" fontId="10" fillId="0" borderId="37" xfId="0" applyFont="1" applyBorder="1" applyAlignment="1">
      <alignment horizontal="center" vertical="center" wrapText="1"/>
    </xf>
    <xf numFmtId="0" fontId="10" fillId="0" borderId="0" xfId="0" applyFont="1" applyBorder="1" applyAlignment="1">
      <alignment horizontal="center" vertical="center" wrapText="1"/>
    </xf>
    <xf numFmtId="0" fontId="20" fillId="0" borderId="0" xfId="0" applyFont="1" applyFill="1" applyBorder="1" applyAlignment="1">
      <alignment horizontal="left"/>
    </xf>
    <xf numFmtId="0" fontId="20" fillId="0" borderId="21" xfId="0" applyFont="1" applyFill="1" applyBorder="1" applyAlignment="1">
      <alignment horizontal="center"/>
    </xf>
    <xf numFmtId="0" fontId="20" fillId="0" borderId="26" xfId="0" applyFont="1" applyFill="1" applyBorder="1" applyAlignment="1">
      <alignment horizontal="center" vertical="center" wrapText="1"/>
    </xf>
    <xf numFmtId="0" fontId="20" fillId="0" borderId="34" xfId="0" applyFont="1" applyFill="1" applyBorder="1" applyAlignment="1">
      <alignment vertical="center" wrapText="1"/>
    </xf>
    <xf numFmtId="0" fontId="19" fillId="0" borderId="22" xfId="0" applyFont="1" applyFill="1" applyBorder="1" applyAlignment="1">
      <alignment horizontal="center"/>
    </xf>
    <xf numFmtId="0" fontId="19" fillId="0" borderId="22" xfId="0" applyFont="1" applyFill="1" applyBorder="1" applyAlignment="1">
      <alignment horizontal="center" vertical="center" wrapText="1"/>
    </xf>
    <xf numFmtId="0" fontId="15" fillId="0" borderId="33" xfId="99" applyFont="1" applyFill="1" applyBorder="1" applyAlignment="1">
      <alignment horizontal="center"/>
      <protection/>
    </xf>
    <xf numFmtId="0" fontId="15" fillId="0" borderId="19" xfId="99" applyFont="1" applyFill="1" applyBorder="1" applyAlignment="1">
      <alignment horizontal="center"/>
      <protection/>
    </xf>
    <xf numFmtId="197" fontId="118" fillId="0" borderId="22" xfId="69" applyNumberFormat="1" applyFont="1" applyFill="1" applyBorder="1" applyAlignment="1">
      <alignment horizontal="center"/>
    </xf>
    <xf numFmtId="197" fontId="20" fillId="0" borderId="0" xfId="0" applyNumberFormat="1" applyFont="1" applyFill="1" applyBorder="1" applyAlignment="1">
      <alignment/>
    </xf>
    <xf numFmtId="0" fontId="20" fillId="0" borderId="23" xfId="99" applyFont="1" applyFill="1" applyBorder="1" applyAlignment="1">
      <alignment horizontal="center"/>
      <protection/>
    </xf>
    <xf numFmtId="0" fontId="20" fillId="0" borderId="23" xfId="99" applyFont="1" applyFill="1" applyBorder="1" applyAlignment="1">
      <alignment/>
      <protection/>
    </xf>
    <xf numFmtId="0" fontId="106" fillId="0" borderId="23" xfId="99" applyFont="1" applyFill="1" applyBorder="1" applyAlignment="1">
      <alignment horizontal="center"/>
      <protection/>
    </xf>
    <xf numFmtId="0" fontId="20" fillId="0" borderId="23" xfId="0" applyFont="1" applyFill="1" applyBorder="1" applyAlignment="1">
      <alignment/>
    </xf>
    <xf numFmtId="0" fontId="59" fillId="0" borderId="19" xfId="0" applyFont="1" applyFill="1" applyBorder="1" applyAlignment="1">
      <alignment/>
    </xf>
    <xf numFmtId="0" fontId="20" fillId="0" borderId="19" xfId="99" applyFont="1" applyFill="1" applyBorder="1" applyAlignment="1">
      <alignment horizontal="center"/>
      <protection/>
    </xf>
    <xf numFmtId="0" fontId="20" fillId="0" borderId="19" xfId="99" applyFont="1" applyFill="1" applyBorder="1" applyAlignment="1">
      <alignment/>
      <protection/>
    </xf>
    <xf numFmtId="0" fontId="106" fillId="0" borderId="19" xfId="99" applyFont="1" applyFill="1" applyBorder="1" applyAlignment="1">
      <alignment horizontal="center"/>
      <protection/>
    </xf>
    <xf numFmtId="0" fontId="20" fillId="0" borderId="19" xfId="99" applyFont="1" applyFill="1" applyBorder="1" applyAlignment="1">
      <alignment horizontal="left"/>
      <protection/>
    </xf>
    <xf numFmtId="0" fontId="20" fillId="0" borderId="30" xfId="99" applyFont="1" applyFill="1" applyBorder="1" applyAlignment="1">
      <alignment horizontal="center"/>
      <protection/>
    </xf>
    <xf numFmtId="0" fontId="20" fillId="0" borderId="30" xfId="99" applyFont="1" applyFill="1" applyBorder="1" applyAlignment="1">
      <alignment/>
      <protection/>
    </xf>
    <xf numFmtId="0" fontId="106" fillId="0" borderId="30" xfId="99" applyFont="1" applyFill="1" applyBorder="1" applyAlignment="1">
      <alignment horizontal="center"/>
      <protection/>
    </xf>
    <xf numFmtId="0" fontId="20" fillId="0" borderId="23" xfId="113" applyFont="1" applyFill="1" applyBorder="1">
      <alignment/>
      <protection/>
    </xf>
    <xf numFmtId="3" fontId="20" fillId="0" borderId="19" xfId="0" applyNumberFormat="1" applyFont="1" applyBorder="1" applyAlignment="1">
      <alignment vertical="center"/>
    </xf>
    <xf numFmtId="197" fontId="4" fillId="0" borderId="44" xfId="69" applyNumberFormat="1" applyFont="1" applyFill="1" applyBorder="1" applyAlignment="1">
      <alignment horizontal="center" vertical="center"/>
    </xf>
    <xf numFmtId="3" fontId="20" fillId="0" borderId="19" xfId="0" applyNumberFormat="1" applyFont="1" applyFill="1" applyBorder="1" applyAlignment="1">
      <alignment horizontal="right" vertical="center"/>
    </xf>
    <xf numFmtId="197" fontId="4" fillId="0" borderId="30" xfId="69" applyNumberFormat="1" applyFont="1" applyFill="1" applyBorder="1" applyAlignment="1">
      <alignment horizontal="center" vertical="center"/>
    </xf>
    <xf numFmtId="2" fontId="44" fillId="0" borderId="30" xfId="0" applyNumberFormat="1" applyFont="1" applyFill="1" applyBorder="1" applyAlignment="1">
      <alignment/>
    </xf>
    <xf numFmtId="0" fontId="44" fillId="0" borderId="30" xfId="0" applyFont="1" applyFill="1" applyBorder="1" applyAlignment="1">
      <alignment/>
    </xf>
    <xf numFmtId="0" fontId="44" fillId="0" borderId="19" xfId="0" applyFont="1" applyBorder="1" applyAlignment="1">
      <alignment horizontal="center" vertical="center"/>
    </xf>
    <xf numFmtId="0" fontId="20" fillId="0" borderId="19" xfId="0" applyFont="1" applyBorder="1" applyAlignment="1">
      <alignment vertical="center"/>
    </xf>
    <xf numFmtId="0" fontId="10" fillId="0" borderId="0" xfId="0" applyFont="1" applyBorder="1" applyAlignment="1">
      <alignment horizontal="center" vertical="top" wrapText="1"/>
    </xf>
    <xf numFmtId="197" fontId="20" fillId="0" borderId="19" xfId="69" applyNumberFormat="1" applyFont="1" applyBorder="1" applyAlignment="1">
      <alignment horizontal="center"/>
    </xf>
    <xf numFmtId="43" fontId="10" fillId="0" borderId="19" xfId="69" applyFont="1" applyBorder="1" applyAlignment="1">
      <alignment horizontal="center"/>
    </xf>
    <xf numFmtId="0" fontId="9" fillId="0" borderId="0" xfId="108" applyFont="1" applyAlignment="1">
      <alignment horizontal="center"/>
      <protection/>
    </xf>
    <xf numFmtId="0" fontId="53" fillId="0" borderId="0" xfId="108" applyFont="1" applyAlignment="1">
      <alignment horizontal="center"/>
      <protection/>
    </xf>
    <xf numFmtId="0" fontId="53" fillId="0" borderId="0" xfId="108" applyFont="1" applyAlignment="1">
      <alignment horizontal="left"/>
      <protection/>
    </xf>
    <xf numFmtId="0" fontId="26" fillId="0" borderId="0" xfId="108" applyFont="1" applyAlignment="1">
      <alignment horizontal="center"/>
      <protection/>
    </xf>
    <xf numFmtId="0" fontId="45" fillId="0" borderId="0" xfId="108" applyFont="1" applyAlignment="1">
      <alignment horizontal="center"/>
      <protection/>
    </xf>
    <xf numFmtId="0" fontId="24" fillId="0" borderId="0" xfId="108" applyFont="1" applyAlignment="1">
      <alignment horizontal="center" vertical="center"/>
      <protection/>
    </xf>
    <xf numFmtId="0" fontId="20" fillId="0" borderId="34"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15" fillId="0" borderId="0" xfId="0" applyFont="1" applyFill="1" applyBorder="1" applyAlignment="1">
      <alignment horizontal="center"/>
    </xf>
    <xf numFmtId="0" fontId="20" fillId="0" borderId="0" xfId="0" applyFont="1" applyFill="1" applyBorder="1" applyAlignment="1">
      <alignment horizontal="center"/>
    </xf>
    <xf numFmtId="0" fontId="20" fillId="0" borderId="37"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0" fillId="0" borderId="27" xfId="0" applyFont="1" applyFill="1" applyBorder="1" applyAlignment="1">
      <alignment horizontal="center" vertical="center"/>
    </xf>
    <xf numFmtId="0" fontId="20" fillId="0" borderId="28"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28" xfId="0" applyFont="1" applyFill="1" applyBorder="1" applyAlignment="1">
      <alignment horizontal="center" vertical="center" wrapText="1"/>
    </xf>
    <xf numFmtId="0" fontId="10" fillId="0" borderId="27" xfId="0" applyFont="1" applyBorder="1" applyAlignment="1">
      <alignment horizontal="center" vertical="center"/>
    </xf>
    <xf numFmtId="0" fontId="10" fillId="0" borderId="39" xfId="0" applyFont="1" applyBorder="1" applyAlignment="1">
      <alignment horizontal="center" vertical="center"/>
    </xf>
    <xf numFmtId="0" fontId="10" fillId="0" borderId="34"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26" xfId="0" applyFont="1" applyBorder="1" applyAlignment="1">
      <alignment horizontal="center" vertical="center" wrapText="1"/>
    </xf>
    <xf numFmtId="0" fontId="15" fillId="0" borderId="0" xfId="0" applyFont="1" applyAlignment="1">
      <alignment horizontal="center"/>
    </xf>
    <xf numFmtId="0" fontId="20" fillId="0" borderId="0" xfId="0" applyFont="1" applyAlignment="1">
      <alignment horizontal="center"/>
    </xf>
    <xf numFmtId="0" fontId="20" fillId="0" borderId="21" xfId="0" applyFont="1" applyBorder="1" applyAlignment="1">
      <alignment horizontal="right" vertical="center" wrapText="1"/>
    </xf>
    <xf numFmtId="0" fontId="10" fillId="0" borderId="28" xfId="0" applyFont="1" applyBorder="1" applyAlignment="1">
      <alignment horizontal="center" vertical="center"/>
    </xf>
    <xf numFmtId="0" fontId="15" fillId="0" borderId="27" xfId="0" applyFont="1" applyBorder="1" applyAlignment="1">
      <alignment horizontal="center"/>
    </xf>
    <xf numFmtId="0" fontId="15" fillId="0" borderId="39" xfId="0" applyFont="1" applyBorder="1" applyAlignment="1">
      <alignment horizont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xf>
    <xf numFmtId="0" fontId="10" fillId="0" borderId="34"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27" xfId="0" applyFont="1" applyFill="1" applyBorder="1" applyAlignment="1">
      <alignment horizontal="center" vertical="top" wrapText="1"/>
    </xf>
    <xf numFmtId="0" fontId="10" fillId="0" borderId="28" xfId="0" applyFont="1" applyFill="1" applyBorder="1" applyAlignment="1">
      <alignment horizontal="center" vertical="top" wrapText="1"/>
    </xf>
    <xf numFmtId="0" fontId="10" fillId="0" borderId="39" xfId="0" applyFont="1" applyFill="1" applyBorder="1" applyAlignment="1">
      <alignment horizontal="center" vertical="top" wrapText="1"/>
    </xf>
    <xf numFmtId="0" fontId="10" fillId="0" borderId="22" xfId="0" applyFont="1" applyFill="1" applyBorder="1" applyAlignment="1">
      <alignment horizontal="center" vertical="center" wrapText="1"/>
    </xf>
    <xf numFmtId="0" fontId="10" fillId="0" borderId="34" xfId="0" applyFont="1" applyFill="1" applyBorder="1" applyAlignment="1">
      <alignment horizontal="center" vertical="top" wrapText="1"/>
    </xf>
    <xf numFmtId="0" fontId="10" fillId="0" borderId="26" xfId="0" applyFont="1" applyFill="1" applyBorder="1" applyAlignment="1">
      <alignment horizontal="center" vertical="top" wrapText="1"/>
    </xf>
    <xf numFmtId="0" fontId="16" fillId="0" borderId="41" xfId="0" applyFont="1" applyFill="1" applyBorder="1" applyAlignment="1">
      <alignment horizontal="left" vertical="top" wrapText="1"/>
    </xf>
    <xf numFmtId="0" fontId="15" fillId="0" borderId="0" xfId="0" applyFont="1" applyFill="1" applyAlignment="1">
      <alignment horizontal="center"/>
    </xf>
    <xf numFmtId="0" fontId="10" fillId="0" borderId="0" xfId="0" applyFont="1" applyFill="1" applyAlignment="1">
      <alignment horizontal="center"/>
    </xf>
    <xf numFmtId="0" fontId="10" fillId="0" borderId="27" xfId="0" applyFont="1" applyFill="1" applyBorder="1" applyAlignment="1">
      <alignment horizontal="center"/>
    </xf>
    <xf numFmtId="0" fontId="10" fillId="0" borderId="28" xfId="0" applyFont="1" applyFill="1" applyBorder="1" applyAlignment="1">
      <alignment horizontal="center"/>
    </xf>
    <xf numFmtId="0" fontId="10" fillId="0" borderId="39" xfId="0" applyFont="1" applyFill="1" applyBorder="1" applyAlignment="1">
      <alignment horizontal="center"/>
    </xf>
    <xf numFmtId="0" fontId="59" fillId="0" borderId="27" xfId="0" applyFont="1" applyBorder="1" applyAlignment="1">
      <alignment horizontal="center"/>
    </xf>
    <xf numFmtId="0" fontId="59" fillId="0" borderId="28" xfId="0" applyFont="1" applyBorder="1" applyAlignment="1">
      <alignment horizontal="center"/>
    </xf>
    <xf numFmtId="0" fontId="59" fillId="0" borderId="39" xfId="0" applyFont="1" applyBorder="1" applyAlignment="1">
      <alignment horizontal="center"/>
    </xf>
    <xf numFmtId="0" fontId="59" fillId="0" borderId="34" xfId="0" applyFont="1" applyBorder="1" applyAlignment="1">
      <alignment horizontal="center" vertical="center" wrapText="1"/>
    </xf>
    <xf numFmtId="0" fontId="59" fillId="0" borderId="26" xfId="0" applyFont="1" applyBorder="1" applyAlignment="1">
      <alignment horizontal="center" vertical="center" wrapText="1"/>
    </xf>
    <xf numFmtId="0" fontId="10" fillId="0" borderId="0" xfId="0" applyFont="1" applyBorder="1" applyAlignment="1">
      <alignment horizontal="center"/>
    </xf>
    <xf numFmtId="0" fontId="59" fillId="0" borderId="37" xfId="0" applyFont="1" applyBorder="1" applyAlignment="1">
      <alignment horizontal="center" vertical="center" wrapText="1"/>
    </xf>
    <xf numFmtId="0" fontId="22" fillId="0" borderId="34" xfId="110" applyFont="1" applyBorder="1" applyAlignment="1">
      <alignment horizontal="center" vertical="center" wrapText="1"/>
      <protection/>
    </xf>
    <xf numFmtId="0" fontId="22" fillId="0" borderId="37" xfId="110" applyFont="1" applyBorder="1" applyAlignment="1">
      <alignment horizontal="center" vertical="center" wrapText="1"/>
      <protection/>
    </xf>
    <xf numFmtId="0" fontId="22" fillId="0" borderId="26" xfId="110" applyFont="1" applyBorder="1" applyAlignment="1">
      <alignment horizontal="center" vertical="center" wrapText="1"/>
      <protection/>
    </xf>
    <xf numFmtId="0" fontId="22" fillId="0" borderId="27" xfId="110" applyFont="1" applyBorder="1" applyAlignment="1">
      <alignment horizontal="center" vertical="center" wrapText="1"/>
      <protection/>
    </xf>
    <xf numFmtId="0" fontId="22" fillId="0" borderId="28" xfId="110" applyFont="1" applyBorder="1" applyAlignment="1">
      <alignment horizontal="center" vertical="center" wrapText="1"/>
      <protection/>
    </xf>
    <xf numFmtId="0" fontId="22" fillId="0" borderId="39" xfId="110" applyFont="1" applyBorder="1" applyAlignment="1">
      <alignment horizontal="center" vertical="center" wrapText="1"/>
      <protection/>
    </xf>
    <xf numFmtId="0" fontId="18" fillId="0" borderId="34" xfId="110" applyFont="1" applyBorder="1" applyAlignment="1">
      <alignment horizontal="center" vertical="center" wrapText="1"/>
      <protection/>
    </xf>
    <xf numFmtId="0" fontId="18" fillId="0" borderId="37" xfId="110" applyFont="1" applyBorder="1" applyAlignment="1">
      <alignment horizontal="center" vertical="center" wrapText="1"/>
      <protection/>
    </xf>
    <xf numFmtId="0" fontId="18" fillId="0" borderId="26" xfId="110" applyFont="1" applyBorder="1" applyAlignment="1">
      <alignment horizontal="center" vertical="center" wrapText="1"/>
      <protection/>
    </xf>
    <xf numFmtId="0" fontId="20" fillId="0" borderId="0" xfId="110" applyFont="1" applyAlignment="1">
      <alignment horizontal="left"/>
      <protection/>
    </xf>
    <xf numFmtId="0" fontId="15" fillId="0" borderId="0" xfId="110" applyFont="1" applyAlignment="1">
      <alignment horizontal="left"/>
      <protection/>
    </xf>
    <xf numFmtId="0" fontId="22" fillId="0" borderId="35" xfId="110" applyFont="1" applyBorder="1" applyAlignment="1">
      <alignment horizontal="center" vertical="center" wrapText="1"/>
      <protection/>
    </xf>
    <xf numFmtId="0" fontId="22" fillId="0" borderId="36" xfId="110" applyFont="1" applyBorder="1" applyAlignment="1">
      <alignment horizontal="center" vertical="center" wrapText="1"/>
      <protection/>
    </xf>
    <xf numFmtId="0" fontId="22" fillId="0" borderId="32" xfId="110" applyFont="1" applyBorder="1" applyAlignment="1">
      <alignment horizontal="center" vertical="center" wrapText="1"/>
      <protection/>
    </xf>
    <xf numFmtId="0" fontId="22" fillId="0" borderId="20" xfId="110" applyFont="1" applyBorder="1" applyAlignment="1">
      <alignment horizontal="center" vertical="center" wrapText="1"/>
      <protection/>
    </xf>
    <xf numFmtId="0" fontId="15" fillId="0" borderId="0" xfId="112" applyFont="1" applyAlignment="1">
      <alignment horizontal="center"/>
      <protection/>
    </xf>
    <xf numFmtId="0" fontId="22" fillId="0" borderId="34" xfId="112" applyFont="1" applyBorder="1" applyAlignment="1">
      <alignment horizontal="center" vertical="center" wrapText="1"/>
      <protection/>
    </xf>
    <xf numFmtId="0" fontId="22" fillId="0" borderId="37" xfId="112" applyFont="1" applyBorder="1" applyAlignment="1">
      <alignment horizontal="center" vertical="center" wrapText="1"/>
      <protection/>
    </xf>
    <xf numFmtId="0" fontId="22" fillId="0" borderId="26" xfId="112" applyFont="1" applyBorder="1" applyAlignment="1">
      <alignment horizontal="center" vertical="center" wrapText="1"/>
      <protection/>
    </xf>
    <xf numFmtId="0" fontId="22" fillId="0" borderId="27" xfId="112" applyFont="1" applyBorder="1" applyAlignment="1">
      <alignment horizontal="center" vertical="center" wrapText="1"/>
      <protection/>
    </xf>
    <xf numFmtId="0" fontId="22" fillId="0" borderId="39" xfId="112" applyFont="1" applyBorder="1" applyAlignment="1">
      <alignment horizontal="center" vertical="center" wrapText="1"/>
      <protection/>
    </xf>
    <xf numFmtId="0" fontId="10" fillId="0" borderId="0" xfId="112" applyFont="1" applyAlignment="1">
      <alignment horizontal="center"/>
      <protection/>
    </xf>
    <xf numFmtId="0" fontId="22" fillId="0" borderId="35" xfId="112" applyFont="1" applyBorder="1" applyAlignment="1">
      <alignment horizontal="center" vertical="center" wrapText="1"/>
      <protection/>
    </xf>
    <xf numFmtId="0" fontId="22" fillId="0" borderId="36" xfId="112" applyFont="1" applyBorder="1" applyAlignment="1">
      <alignment horizontal="center" vertical="center" wrapText="1"/>
      <protection/>
    </xf>
    <xf numFmtId="0" fontId="22" fillId="0" borderId="32" xfId="112" applyFont="1" applyBorder="1" applyAlignment="1">
      <alignment horizontal="center" vertical="center" wrapText="1"/>
      <protection/>
    </xf>
    <xf numFmtId="0" fontId="22" fillId="0" borderId="20" xfId="112" applyFont="1" applyBorder="1" applyAlignment="1">
      <alignment horizontal="center" vertical="center" wrapText="1"/>
      <protection/>
    </xf>
    <xf numFmtId="0" fontId="22" fillId="0" borderId="43" xfId="112" applyFont="1" applyBorder="1" applyAlignment="1">
      <alignment horizontal="center" vertical="center" wrapText="1"/>
      <protection/>
    </xf>
    <xf numFmtId="0" fontId="21" fillId="0" borderId="27" xfId="115" applyFont="1" applyBorder="1" applyAlignment="1">
      <alignment horizontal="center" vertical="center"/>
      <protection/>
    </xf>
    <xf numFmtId="0" fontId="21" fillId="0" borderId="39" xfId="115" applyFont="1" applyBorder="1" applyAlignment="1">
      <alignment horizontal="center" vertical="center"/>
      <protection/>
    </xf>
    <xf numFmtId="0" fontId="15" fillId="0" borderId="0" xfId="115" applyFont="1" applyAlignment="1">
      <alignment horizontal="center"/>
      <protection/>
    </xf>
    <xf numFmtId="0" fontId="20" fillId="0" borderId="0" xfId="115" applyFont="1" applyAlignment="1">
      <alignment horizontal="center"/>
      <protection/>
    </xf>
    <xf numFmtId="0" fontId="10" fillId="0" borderId="34" xfId="115" applyFont="1" applyBorder="1" applyAlignment="1">
      <alignment horizontal="center" vertical="center" wrapText="1"/>
      <protection/>
    </xf>
    <xf numFmtId="0" fontId="10" fillId="0" borderId="26" xfId="115" applyFont="1" applyBorder="1" applyAlignment="1">
      <alignment horizontal="center" vertical="center" wrapText="1"/>
      <protection/>
    </xf>
    <xf numFmtId="0" fontId="10" fillId="0" borderId="27" xfId="115" applyFont="1" applyBorder="1" applyAlignment="1">
      <alignment horizontal="center" vertical="center" wrapText="1"/>
      <protection/>
    </xf>
    <xf numFmtId="0" fontId="10" fillId="0" borderId="39" xfId="115" applyFont="1" applyBorder="1" applyAlignment="1">
      <alignment horizontal="center" vertical="center" wrapText="1"/>
      <protection/>
    </xf>
    <xf numFmtId="0" fontId="62" fillId="0" borderId="34" xfId="114" applyFont="1" applyBorder="1" applyAlignment="1">
      <alignment horizontal="center" vertical="center" wrapText="1"/>
      <protection/>
    </xf>
    <xf numFmtId="0" fontId="62" fillId="0" borderId="37" xfId="114" applyFont="1" applyBorder="1" applyAlignment="1">
      <alignment horizontal="center" vertical="center" wrapText="1"/>
      <protection/>
    </xf>
    <xf numFmtId="0" fontId="62" fillId="0" borderId="26" xfId="114" applyFont="1" applyBorder="1" applyAlignment="1">
      <alignment horizontal="center" vertical="center" wrapText="1"/>
      <protection/>
    </xf>
    <xf numFmtId="0" fontId="62" fillId="0" borderId="27" xfId="114" applyFont="1" applyBorder="1" applyAlignment="1">
      <alignment horizontal="center" vertical="center" wrapText="1"/>
      <protection/>
    </xf>
    <xf numFmtId="0" fontId="62" fillId="0" borderId="28" xfId="114" applyFont="1" applyBorder="1" applyAlignment="1">
      <alignment horizontal="center" vertical="center" wrapText="1"/>
      <protection/>
    </xf>
    <xf numFmtId="0" fontId="62" fillId="0" borderId="27" xfId="114" applyFont="1" applyBorder="1" applyAlignment="1">
      <alignment horizontal="center"/>
      <protection/>
    </xf>
    <xf numFmtId="0" fontId="62" fillId="0" borderId="28" xfId="114" applyFont="1" applyBorder="1" applyAlignment="1">
      <alignment horizontal="center"/>
      <protection/>
    </xf>
    <xf numFmtId="0" fontId="62" fillId="0" borderId="39" xfId="114" applyFont="1" applyBorder="1" applyAlignment="1">
      <alignment horizontal="center"/>
      <protection/>
    </xf>
    <xf numFmtId="0" fontId="18" fillId="0" borderId="0" xfId="114" applyFont="1" applyAlignment="1">
      <alignment horizontal="center"/>
      <protection/>
    </xf>
    <xf numFmtId="0" fontId="10" fillId="0" borderId="21" xfId="114" applyFont="1" applyBorder="1" applyAlignment="1">
      <alignment horizontal="center" vertical="center" wrapText="1"/>
      <protection/>
    </xf>
    <xf numFmtId="0" fontId="62" fillId="0" borderId="39" xfId="114" applyFont="1" applyBorder="1" applyAlignment="1">
      <alignment horizontal="center" vertical="center" wrapText="1"/>
      <protection/>
    </xf>
    <xf numFmtId="0" fontId="62" fillId="0" borderId="34" xfId="114" applyFont="1" applyBorder="1" applyAlignment="1">
      <alignment horizontal="left" vertical="center" wrapText="1"/>
      <protection/>
    </xf>
    <xf numFmtId="0" fontId="62" fillId="0" borderId="37" xfId="114" applyFont="1" applyBorder="1" applyAlignment="1">
      <alignment horizontal="left" vertical="center" wrapText="1"/>
      <protection/>
    </xf>
    <xf numFmtId="0" fontId="62" fillId="0" borderId="26" xfId="114" applyFont="1" applyBorder="1" applyAlignment="1">
      <alignment horizontal="left" vertical="center" wrapText="1"/>
      <protection/>
    </xf>
    <xf numFmtId="0" fontId="15" fillId="0" borderId="0" xfId="113" applyFont="1" applyFill="1" applyAlignment="1">
      <alignment horizontal="center" vertical="center"/>
      <protection/>
    </xf>
    <xf numFmtId="0" fontId="10" fillId="0" borderId="0" xfId="113" applyFont="1" applyFill="1" applyBorder="1" applyAlignment="1">
      <alignment horizontal="center" vertical="center" wrapText="1"/>
      <protection/>
    </xf>
    <xf numFmtId="0" fontId="10" fillId="0" borderId="27" xfId="113" applyFont="1" applyBorder="1" applyAlignment="1">
      <alignment horizontal="center" vertical="center" wrapText="1"/>
      <protection/>
    </xf>
    <xf numFmtId="0" fontId="10" fillId="0" borderId="28" xfId="113" applyFont="1" applyBorder="1" applyAlignment="1">
      <alignment horizontal="center" vertical="center" wrapText="1"/>
      <protection/>
    </xf>
    <xf numFmtId="0" fontId="10" fillId="0" borderId="39" xfId="113" applyFont="1" applyBorder="1" applyAlignment="1">
      <alignment horizontal="center" vertical="center" wrapText="1"/>
      <protection/>
    </xf>
    <xf numFmtId="0" fontId="10" fillId="0" borderId="37" xfId="113" applyFont="1" applyBorder="1" applyAlignment="1">
      <alignment horizontal="center" vertical="center" wrapText="1"/>
      <protection/>
    </xf>
    <xf numFmtId="0" fontId="10" fillId="0" borderId="26" xfId="113" applyFont="1" applyBorder="1" applyAlignment="1">
      <alignment horizontal="center" vertical="center" wrapText="1"/>
      <protection/>
    </xf>
    <xf numFmtId="0" fontId="10" fillId="0" borderId="34" xfId="113" applyFont="1" applyBorder="1" applyAlignment="1">
      <alignment horizontal="center" vertical="center" wrapText="1"/>
      <protection/>
    </xf>
    <xf numFmtId="0" fontId="10" fillId="0" borderId="32" xfId="113" applyFont="1" applyBorder="1" applyAlignment="1">
      <alignment horizontal="center" vertical="center" wrapText="1"/>
      <protection/>
    </xf>
    <xf numFmtId="0" fontId="10" fillId="0" borderId="20" xfId="113" applyFont="1" applyBorder="1" applyAlignment="1">
      <alignment horizontal="center" vertical="center" wrapText="1"/>
      <protection/>
    </xf>
    <xf numFmtId="0" fontId="11" fillId="0" borderId="27" xfId="113" applyFont="1" applyBorder="1" applyAlignment="1">
      <alignment horizontal="center" vertical="center" wrapText="1"/>
      <protection/>
    </xf>
    <xf numFmtId="0" fontId="10" fillId="0" borderId="35" xfId="113" applyFont="1" applyBorder="1" applyAlignment="1">
      <alignment horizontal="center" vertical="center" wrapText="1"/>
      <protection/>
    </xf>
    <xf numFmtId="0" fontId="10" fillId="0" borderId="36" xfId="113" applyFont="1" applyBorder="1" applyAlignment="1">
      <alignment horizontal="center" vertical="center" wrapText="1"/>
      <protection/>
    </xf>
    <xf numFmtId="0" fontId="10" fillId="0" borderId="43" xfId="113" applyFont="1" applyBorder="1" applyAlignment="1">
      <alignment horizontal="center" vertical="center" wrapText="1"/>
      <protection/>
    </xf>
    <xf numFmtId="0" fontId="0" fillId="0" borderId="26" xfId="0" applyBorder="1" applyAlignment="1">
      <alignment horizontal="center" vertical="center" wrapText="1"/>
    </xf>
    <xf numFmtId="0" fontId="10" fillId="0" borderId="21" xfId="113" applyFont="1" applyFill="1" applyBorder="1" applyAlignment="1">
      <alignment horizontal="center" vertical="center" wrapText="1"/>
      <protection/>
    </xf>
    <xf numFmtId="0" fontId="10" fillId="0" borderId="27"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0" xfId="0" applyFont="1" applyBorder="1" applyAlignment="1">
      <alignment horizontal="center" vertical="center" wrapText="1"/>
    </xf>
    <xf numFmtId="0" fontId="15" fillId="0" borderId="0" xfId="0" applyFont="1" applyAlignment="1">
      <alignment horizontal="center"/>
    </xf>
    <xf numFmtId="0" fontId="10" fillId="0" borderId="27"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27" xfId="0" applyFont="1" applyBorder="1" applyAlignment="1">
      <alignment horizontal="center" vertical="top" wrapText="1"/>
    </xf>
    <xf numFmtId="0" fontId="10" fillId="0" borderId="39" xfId="0" applyFont="1" applyBorder="1" applyAlignment="1">
      <alignment horizontal="center" vertical="top" wrapText="1"/>
    </xf>
    <xf numFmtId="0" fontId="10" fillId="0" borderId="0"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41" xfId="0" applyFont="1" applyFill="1" applyBorder="1" applyAlignment="1">
      <alignment horizontal="left"/>
    </xf>
    <xf numFmtId="0" fontId="15" fillId="0" borderId="0" xfId="0" applyFont="1" applyFill="1" applyAlignment="1">
      <alignment horizontal="center" vertical="center"/>
    </xf>
    <xf numFmtId="0" fontId="10" fillId="0" borderId="0" xfId="0" applyFont="1" applyFill="1" applyAlignment="1">
      <alignment horizontal="center" vertical="center"/>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27" xfId="0" applyFont="1" applyBorder="1" applyAlignment="1">
      <alignment horizontal="center" vertical="top" wrapText="1"/>
    </xf>
    <xf numFmtId="0" fontId="10" fillId="0" borderId="28" xfId="0" applyFont="1" applyBorder="1" applyAlignment="1">
      <alignment horizontal="center" vertical="top" wrapText="1"/>
    </xf>
    <xf numFmtId="0" fontId="10" fillId="0" borderId="39" xfId="0" applyFont="1" applyBorder="1" applyAlignment="1">
      <alignment horizontal="center" vertical="top" wrapText="1"/>
    </xf>
    <xf numFmtId="0" fontId="15" fillId="0" borderId="0" xfId="0" applyFont="1" applyBorder="1" applyAlignment="1">
      <alignment horizontal="center"/>
    </xf>
    <xf numFmtId="0" fontId="10" fillId="0" borderId="34" xfId="0" applyFont="1" applyBorder="1" applyAlignment="1">
      <alignment horizontal="center" vertical="center"/>
    </xf>
    <xf numFmtId="0" fontId="10" fillId="0" borderId="37" xfId="0" applyFont="1" applyBorder="1" applyAlignment="1">
      <alignment horizontal="center" vertical="center"/>
    </xf>
    <xf numFmtId="0" fontId="10" fillId="0" borderId="26" xfId="0" applyFont="1" applyBorder="1" applyAlignment="1">
      <alignment horizontal="center" vertical="center"/>
    </xf>
    <xf numFmtId="0" fontId="10" fillId="0" borderId="0" xfId="0" applyFont="1" applyAlignment="1">
      <alignment horizontal="center"/>
    </xf>
    <xf numFmtId="0" fontId="50" fillId="0" borderId="22" xfId="100" applyFont="1" applyBorder="1" applyAlignment="1">
      <alignment horizontal="center" vertical="center"/>
      <protection/>
    </xf>
    <xf numFmtId="0" fontId="50" fillId="0" borderId="0" xfId="100" applyFont="1" applyBorder="1" applyAlignment="1">
      <alignment horizontal="center"/>
      <protection/>
    </xf>
    <xf numFmtId="0" fontId="54" fillId="0" borderId="0" xfId="100" applyFont="1" applyBorder="1" applyAlignment="1">
      <alignment horizontal="center"/>
      <protection/>
    </xf>
    <xf numFmtId="0" fontId="50" fillId="0" borderId="22" xfId="100" applyFont="1" applyBorder="1" applyAlignment="1">
      <alignment horizontal="center" vertical="center" wrapText="1"/>
      <protection/>
    </xf>
    <xf numFmtId="0" fontId="109" fillId="0" borderId="34" xfId="0" applyFont="1" applyFill="1" applyBorder="1" applyAlignment="1">
      <alignment horizontal="center" vertical="center"/>
    </xf>
    <xf numFmtId="0" fontId="109" fillId="0" borderId="37" xfId="0" applyFont="1" applyFill="1" applyBorder="1" applyAlignment="1">
      <alignment horizontal="center" vertical="center"/>
    </xf>
    <xf numFmtId="0" fontId="109" fillId="0" borderId="26" xfId="0" applyFont="1" applyFill="1" applyBorder="1" applyAlignment="1">
      <alignment horizontal="center" vertical="center"/>
    </xf>
    <xf numFmtId="0" fontId="112" fillId="0" borderId="0" xfId="0" applyFont="1" applyFill="1" applyAlignment="1">
      <alignment horizontal="center" vertical="center"/>
    </xf>
    <xf numFmtId="0" fontId="109" fillId="0" borderId="21" xfId="0" applyFont="1" applyFill="1" applyBorder="1" applyAlignment="1">
      <alignment horizontal="center" vertical="center"/>
    </xf>
    <xf numFmtId="0" fontId="109" fillId="0" borderId="27" xfId="0" applyFont="1" applyFill="1" applyBorder="1" applyAlignment="1">
      <alignment horizontal="center" vertical="center" wrapText="1"/>
    </xf>
    <xf numFmtId="0" fontId="109" fillId="0" borderId="39" xfId="0" applyFont="1" applyFill="1" applyBorder="1" applyAlignment="1">
      <alignment horizontal="center" vertical="center" wrapText="1"/>
    </xf>
    <xf numFmtId="0" fontId="109" fillId="0" borderId="27" xfId="0" applyFont="1" applyFill="1" applyBorder="1" applyAlignment="1" quotePrefix="1">
      <alignment horizontal="center" vertical="center" wrapText="1"/>
    </xf>
    <xf numFmtId="0" fontId="112" fillId="0" borderId="0" xfId="0" applyFont="1" applyFill="1" applyAlignment="1">
      <alignment horizontal="center"/>
    </xf>
    <xf numFmtId="0" fontId="109" fillId="0" borderId="27" xfId="0" applyFont="1" applyFill="1" applyBorder="1" applyAlignment="1">
      <alignment horizontal="center" vertical="center"/>
    </xf>
    <xf numFmtId="0" fontId="109" fillId="0" borderId="39" xfId="0" applyFont="1" applyFill="1" applyBorder="1" applyAlignment="1">
      <alignment horizontal="center" vertical="center"/>
    </xf>
    <xf numFmtId="0" fontId="109" fillId="0" borderId="0" xfId="0" applyFont="1" applyFill="1" applyAlignment="1">
      <alignment horizontal="center"/>
    </xf>
    <xf numFmtId="0" fontId="124" fillId="0" borderId="27" xfId="0" applyFont="1" applyFill="1" applyBorder="1" applyAlignment="1">
      <alignment horizontal="center" vertical="center" wrapText="1"/>
    </xf>
    <xf numFmtId="0" fontId="124" fillId="0" borderId="39" xfId="0" applyFont="1" applyFill="1" applyBorder="1" applyAlignment="1">
      <alignment horizontal="center" vertical="center" wrapText="1"/>
    </xf>
    <xf numFmtId="0" fontId="114" fillId="0" borderId="0" xfId="0" applyFont="1" applyFill="1" applyAlignment="1">
      <alignment horizontal="center" vertical="center"/>
    </xf>
    <xf numFmtId="0" fontId="125" fillId="0" borderId="0" xfId="0" applyFont="1" applyFill="1" applyAlignment="1">
      <alignment horizontal="center"/>
    </xf>
    <xf numFmtId="0" fontId="109" fillId="0" borderId="27" xfId="0" applyFont="1" applyFill="1" applyBorder="1" applyAlignment="1">
      <alignment horizontal="center" vertical="top" wrapText="1"/>
    </xf>
    <xf numFmtId="0" fontId="109" fillId="0" borderId="39" xfId="0" applyFont="1" applyFill="1" applyBorder="1" applyAlignment="1">
      <alignment horizontal="center" vertical="top" wrapText="1"/>
    </xf>
    <xf numFmtId="0" fontId="0" fillId="0" borderId="34" xfId="0" applyFont="1" applyBorder="1" applyAlignment="1">
      <alignment horizontal="center" vertical="center" wrapText="1"/>
    </xf>
    <xf numFmtId="0" fontId="18" fillId="0" borderId="0" xfId="0" applyFont="1" applyAlignment="1">
      <alignment horizontal="center"/>
    </xf>
    <xf numFmtId="0" fontId="10" fillId="0" borderId="0" xfId="0" applyFont="1" applyBorder="1" applyAlignment="1">
      <alignment horizontal="center"/>
    </xf>
    <xf numFmtId="0" fontId="10" fillId="0" borderId="28"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35" xfId="0" applyFont="1" applyBorder="1" applyAlignment="1">
      <alignment horizontal="center" vertical="center"/>
    </xf>
    <xf numFmtId="0" fontId="10" fillId="0" borderId="41" xfId="0" applyFont="1" applyBorder="1" applyAlignment="1">
      <alignment horizontal="center" vertical="center"/>
    </xf>
    <xf numFmtId="0" fontId="10" fillId="0" borderId="36" xfId="0" applyFont="1" applyBorder="1" applyAlignment="1">
      <alignment horizontal="center" vertical="center"/>
    </xf>
    <xf numFmtId="0" fontId="10" fillId="0" borderId="32" xfId="0" applyFont="1" applyBorder="1" applyAlignment="1">
      <alignment horizontal="center" vertical="center"/>
    </xf>
    <xf numFmtId="0" fontId="10" fillId="0" borderId="21" xfId="0" applyFont="1" applyBorder="1" applyAlignment="1">
      <alignment horizontal="center" vertical="center"/>
    </xf>
    <xf numFmtId="0" fontId="10" fillId="0" borderId="20" xfId="0" applyFont="1" applyBorder="1" applyAlignment="1">
      <alignment horizontal="center" vertical="center"/>
    </xf>
    <xf numFmtId="0" fontId="10" fillId="0" borderId="28" xfId="0" applyFont="1" applyBorder="1" applyAlignment="1">
      <alignment horizontal="center" vertical="center" wrapText="1"/>
    </xf>
    <xf numFmtId="0" fontId="10" fillId="0" borderId="34" xfId="0" applyFont="1" applyBorder="1" applyAlignment="1">
      <alignment horizontal="center" vertical="top" wrapText="1"/>
    </xf>
    <xf numFmtId="0" fontId="10" fillId="0" borderId="26" xfId="0" applyFont="1" applyBorder="1" applyAlignment="1">
      <alignment horizontal="center" vertical="top" wrapText="1"/>
    </xf>
    <xf numFmtId="0" fontId="26" fillId="0" borderId="0" xfId="109" applyFont="1" applyBorder="1" applyAlignment="1">
      <alignment horizontal="center"/>
      <protection/>
    </xf>
    <xf numFmtId="0" fontId="51" fillId="0" borderId="0" xfId="105" applyFont="1" applyBorder="1" applyAlignment="1">
      <alignment horizontal="left" vertical="center" wrapText="1"/>
      <protection/>
    </xf>
    <xf numFmtId="0" fontId="51" fillId="0" borderId="0" xfId="105" applyFont="1" applyBorder="1" applyAlignment="1">
      <alignment vertical="center" wrapText="1"/>
      <protection/>
    </xf>
    <xf numFmtId="0" fontId="26" fillId="0" borderId="0" xfId="0" applyFont="1" applyBorder="1" applyAlignment="1">
      <alignment horizontal="center"/>
    </xf>
    <xf numFmtId="0" fontId="0" fillId="0" borderId="26" xfId="0" applyFont="1" applyBorder="1" applyAlignment="1">
      <alignment horizontal="center" vertical="center" wrapText="1"/>
    </xf>
    <xf numFmtId="0" fontId="0" fillId="0" borderId="26" xfId="0" applyFont="1" applyBorder="1" applyAlignment="1">
      <alignment vertical="center" wrapText="1"/>
    </xf>
    <xf numFmtId="0" fontId="83" fillId="0" borderId="38" xfId="0" applyFont="1" applyBorder="1" applyAlignment="1">
      <alignment/>
    </xf>
    <xf numFmtId="0" fontId="11" fillId="0" borderId="0" xfId="0" applyFont="1" applyAlignment="1">
      <alignment/>
    </xf>
    <xf numFmtId="0" fontId="10" fillId="0" borderId="38" xfId="113" applyFont="1" applyBorder="1" applyAlignment="1">
      <alignment vertical="top"/>
      <protection/>
    </xf>
    <xf numFmtId="0" fontId="0" fillId="0" borderId="0" xfId="0" applyFont="1" applyBorder="1" applyAlignment="1">
      <alignment/>
    </xf>
    <xf numFmtId="0" fontId="83" fillId="0" borderId="0" xfId="0" applyFont="1" applyBorder="1" applyAlignment="1">
      <alignment/>
    </xf>
    <xf numFmtId="0" fontId="84" fillId="0" borderId="0" xfId="0" applyFont="1" applyAlignment="1">
      <alignment/>
    </xf>
  </cellXfs>
  <cellStyles count="11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3" xfId="73"/>
    <cellStyle name="Comma 3 2" xfId="74"/>
    <cellStyle name="Comma 4" xfId="75"/>
    <cellStyle name="Currency" xfId="76"/>
    <cellStyle name="Currency [0]" xfId="77"/>
    <cellStyle name="Explanatory Text" xfId="78"/>
    <cellStyle name="Explanatory Text 2" xfId="79"/>
    <cellStyle name="Followed Hyperlink" xfId="80"/>
    <cellStyle name="Good" xfId="81"/>
    <cellStyle name="Good 2" xfId="82"/>
    <cellStyle name="Heading 1" xfId="83"/>
    <cellStyle name="Heading 1 2" xfId="84"/>
    <cellStyle name="Heading 2" xfId="85"/>
    <cellStyle name="Heading 2 2" xfId="86"/>
    <cellStyle name="Heading 3" xfId="87"/>
    <cellStyle name="Heading 3 2" xfId="88"/>
    <cellStyle name="Heading 4" xfId="89"/>
    <cellStyle name="Heading 4 2" xfId="90"/>
    <cellStyle name="Hyperlink" xfId="91"/>
    <cellStyle name="Input" xfId="92"/>
    <cellStyle name="Input 2" xfId="93"/>
    <cellStyle name="Linked Cell" xfId="94"/>
    <cellStyle name="Linked Cell 2" xfId="95"/>
    <cellStyle name="Neutral" xfId="96"/>
    <cellStyle name="Neutral 2" xfId="97"/>
    <cellStyle name="Normal 10" xfId="98"/>
    <cellStyle name="Normal 2" xfId="99"/>
    <cellStyle name="Normal 3" xfId="100"/>
    <cellStyle name="Normal 4" xfId="101"/>
    <cellStyle name="Normal 5" xfId="102"/>
    <cellStyle name="Normal 6" xfId="103"/>
    <cellStyle name="Normal 7" xfId="104"/>
    <cellStyle name="Normal 8" xfId="105"/>
    <cellStyle name="Normal 9" xfId="106"/>
    <cellStyle name="Normal 9 2" xfId="107"/>
    <cellStyle name="Normal_baysoVNsua1cuoi" xfId="108"/>
    <cellStyle name="Normal_BCTKH1" xfId="109"/>
    <cellStyle name="Normal_Sheet1" xfId="110"/>
    <cellStyle name="Normal_Sheet1_1" xfId="111"/>
    <cellStyle name="Normal_Sheet2" xfId="112"/>
    <cellStyle name="Normal_Sheet5" xfId="113"/>
    <cellStyle name="Normal_Sheet6" xfId="114"/>
    <cellStyle name="Normal_Sheet7" xfId="115"/>
    <cellStyle name="Note" xfId="116"/>
    <cellStyle name="Note 2" xfId="117"/>
    <cellStyle name="Output" xfId="118"/>
    <cellStyle name="Output 2" xfId="119"/>
    <cellStyle name="Percent" xfId="120"/>
    <cellStyle name="Title" xfId="121"/>
    <cellStyle name="Title 2" xfId="122"/>
    <cellStyle name="Total" xfId="123"/>
    <cellStyle name="Total 2" xfId="124"/>
    <cellStyle name="Warning Text" xfId="125"/>
    <cellStyle name="Warning Text 2"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0</xdr:rowOff>
    </xdr:from>
    <xdr:to>
      <xdr:col>1</xdr:col>
      <xdr:colOff>609600</xdr:colOff>
      <xdr:row>2</xdr:row>
      <xdr:rowOff>0</xdr:rowOff>
    </xdr:to>
    <xdr:sp>
      <xdr:nvSpPr>
        <xdr:cNvPr id="1" name="Straight Connector 2"/>
        <xdr:cNvSpPr>
          <a:spLocks/>
        </xdr:cNvSpPr>
      </xdr:nvSpPr>
      <xdr:spPr>
        <a:xfrm>
          <a:off x="638175" y="476250"/>
          <a:ext cx="5810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495300</xdr:colOff>
      <xdr:row>2</xdr:row>
      <xdr:rowOff>0</xdr:rowOff>
    </xdr:from>
    <xdr:to>
      <xdr:col>9</xdr:col>
      <xdr:colOff>361950</xdr:colOff>
      <xdr:row>2</xdr:row>
      <xdr:rowOff>9525</xdr:rowOff>
    </xdr:to>
    <xdr:sp>
      <xdr:nvSpPr>
        <xdr:cNvPr id="2" name="Straight Connector 4"/>
        <xdr:cNvSpPr>
          <a:spLocks/>
        </xdr:cNvSpPr>
      </xdr:nvSpPr>
      <xdr:spPr>
        <a:xfrm>
          <a:off x="3657600" y="476250"/>
          <a:ext cx="226695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180975</xdr:rowOff>
    </xdr:from>
    <xdr:to>
      <xdr:col>1</xdr:col>
      <xdr:colOff>400050</xdr:colOff>
      <xdr:row>0</xdr:row>
      <xdr:rowOff>180975</xdr:rowOff>
    </xdr:to>
    <xdr:sp>
      <xdr:nvSpPr>
        <xdr:cNvPr id="1" name="Straight Connector 1"/>
        <xdr:cNvSpPr>
          <a:spLocks/>
        </xdr:cNvSpPr>
      </xdr:nvSpPr>
      <xdr:spPr>
        <a:xfrm>
          <a:off x="76200" y="180975"/>
          <a:ext cx="5810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0</xdr:rowOff>
    </xdr:from>
    <xdr:to>
      <xdr:col>1</xdr:col>
      <xdr:colOff>419100</xdr:colOff>
      <xdr:row>1</xdr:row>
      <xdr:rowOff>0</xdr:rowOff>
    </xdr:to>
    <xdr:sp>
      <xdr:nvSpPr>
        <xdr:cNvPr id="1" name="Straight Connector 1"/>
        <xdr:cNvSpPr>
          <a:spLocks/>
        </xdr:cNvSpPr>
      </xdr:nvSpPr>
      <xdr:spPr>
        <a:xfrm>
          <a:off x="57150" y="200025"/>
          <a:ext cx="6572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dmin\My%20Documents\Downloads\Thong%20tin%202015%20gui%20Bo%20Y%20te\CHi%20tieu%20gui%20BYT%2012%20thang%202015%20%20(chin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EU (3)"/>
      <sheetName val="bIEU (4)"/>
    </sheetNames>
    <sheetDataSet>
      <sheetData sheetId="1">
        <row r="8">
          <cell r="F8">
            <v>1280782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28"/>
  <sheetViews>
    <sheetView tabSelected="1" zoomScalePageLayoutView="0" workbookViewId="0" topLeftCell="A10">
      <selection activeCell="B28" sqref="B28"/>
    </sheetView>
  </sheetViews>
  <sheetFormatPr defaultColWidth="9.140625" defaultRowHeight="12.75"/>
  <cols>
    <col min="2" max="2" width="18.8515625" style="0" customWidth="1"/>
    <col min="3" max="3" width="7.57421875" style="0" customWidth="1"/>
    <col min="4" max="4" width="3.57421875" style="0" customWidth="1"/>
    <col min="5" max="5" width="8.28125" style="0" customWidth="1"/>
    <col min="6" max="6" width="8.57421875" style="0" customWidth="1"/>
    <col min="12" max="12" width="13.57421875" style="0" customWidth="1"/>
  </cols>
  <sheetData>
    <row r="1" spans="1:14" s="171" customFormat="1" ht="18.75">
      <c r="A1" s="643" t="s">
        <v>336</v>
      </c>
      <c r="B1" s="643"/>
      <c r="C1" s="642" t="s">
        <v>231</v>
      </c>
      <c r="D1" s="642"/>
      <c r="E1" s="642"/>
      <c r="F1" s="642"/>
      <c r="G1" s="642"/>
      <c r="H1" s="642"/>
      <c r="I1" s="642"/>
      <c r="J1" s="642"/>
      <c r="K1" s="642"/>
      <c r="L1" s="642"/>
      <c r="M1" s="173"/>
      <c r="N1" s="173"/>
    </row>
    <row r="2" spans="1:14" s="171" customFormat="1" ht="18.75">
      <c r="A2" s="642" t="s">
        <v>232</v>
      </c>
      <c r="B2" s="642"/>
      <c r="C2" s="642" t="s">
        <v>354</v>
      </c>
      <c r="D2" s="642"/>
      <c r="E2" s="642"/>
      <c r="F2" s="642"/>
      <c r="G2" s="642"/>
      <c r="H2" s="642"/>
      <c r="I2" s="642"/>
      <c r="J2" s="642"/>
      <c r="K2" s="642"/>
      <c r="L2" s="642"/>
      <c r="M2" s="173"/>
      <c r="N2" s="173"/>
    </row>
    <row r="3" spans="1:14" s="171" customFormat="1" ht="25.5" customHeight="1">
      <c r="A3" s="643"/>
      <c r="B3" s="643"/>
      <c r="C3" s="640" t="s">
        <v>587</v>
      </c>
      <c r="D3" s="640"/>
      <c r="E3" s="640"/>
      <c r="F3" s="640"/>
      <c r="G3" s="640"/>
      <c r="H3" s="640"/>
      <c r="I3" s="640"/>
      <c r="J3" s="640"/>
      <c r="K3" s="640"/>
      <c r="L3" s="640"/>
      <c r="M3" s="169"/>
      <c r="N3" s="169"/>
    </row>
    <row r="4" spans="2:14" ht="15.75">
      <c r="B4" s="31"/>
      <c r="C4" s="27"/>
      <c r="D4" s="27"/>
      <c r="E4" s="27"/>
      <c r="F4" s="27"/>
      <c r="G4" s="27"/>
      <c r="H4" s="27"/>
      <c r="I4" s="27"/>
      <c r="J4" s="27"/>
      <c r="K4" s="27"/>
      <c r="L4" s="27"/>
      <c r="M4" s="27"/>
      <c r="N4" s="27"/>
    </row>
    <row r="5" spans="1:14" ht="15.75">
      <c r="A5" s="30"/>
      <c r="B5" s="30"/>
      <c r="C5" s="27"/>
      <c r="D5" s="27"/>
      <c r="E5" s="27"/>
      <c r="F5" s="27"/>
      <c r="G5" s="27"/>
      <c r="H5" s="27"/>
      <c r="I5" s="27"/>
      <c r="J5" s="27"/>
      <c r="K5" s="27"/>
      <c r="L5" s="27"/>
      <c r="M5" s="27"/>
      <c r="N5" s="27"/>
    </row>
    <row r="6" spans="1:14" ht="15.75">
      <c r="A6" s="30"/>
      <c r="B6" s="30"/>
      <c r="C6" s="27"/>
      <c r="D6" s="27"/>
      <c r="E6" s="27"/>
      <c r="F6" s="27"/>
      <c r="G6" s="27"/>
      <c r="H6" s="27"/>
      <c r="I6" s="27"/>
      <c r="J6" s="27"/>
      <c r="K6" s="27"/>
      <c r="L6" s="27"/>
      <c r="M6" s="27"/>
      <c r="N6" s="27"/>
    </row>
    <row r="7" spans="1:14" ht="15.75">
      <c r="A7" s="31"/>
      <c r="B7" s="31"/>
      <c r="C7" s="31"/>
      <c r="D7" s="31"/>
      <c r="E7" s="31"/>
      <c r="F7" s="31"/>
      <c r="G7" s="31"/>
      <c r="H7" s="31"/>
      <c r="I7" s="31"/>
      <c r="J7" s="31"/>
      <c r="K7" s="31"/>
      <c r="L7" s="31"/>
      <c r="M7" s="27"/>
      <c r="N7" s="27"/>
    </row>
    <row r="8" spans="1:14" ht="12.75">
      <c r="A8" s="27"/>
      <c r="B8" s="27"/>
      <c r="C8" s="27"/>
      <c r="D8" s="27"/>
      <c r="E8" s="27"/>
      <c r="F8" s="27"/>
      <c r="G8" s="27"/>
      <c r="H8" s="27"/>
      <c r="I8" s="27"/>
      <c r="J8" s="27"/>
      <c r="K8" s="27"/>
      <c r="L8" s="27"/>
      <c r="M8" s="27"/>
      <c r="N8" s="27"/>
    </row>
    <row r="9" spans="1:14" ht="12.75">
      <c r="A9" s="27"/>
      <c r="B9" s="27"/>
      <c r="C9" s="27"/>
      <c r="D9" s="27"/>
      <c r="E9" s="27"/>
      <c r="F9" s="27"/>
      <c r="G9" s="28"/>
      <c r="H9" s="27"/>
      <c r="I9" s="27"/>
      <c r="J9" s="27"/>
      <c r="K9" s="27"/>
      <c r="L9" s="27"/>
      <c r="M9" s="27"/>
      <c r="N9" s="27"/>
    </row>
    <row r="10" spans="1:14" ht="12.75">
      <c r="A10" s="27"/>
      <c r="B10" s="27"/>
      <c r="C10" s="27"/>
      <c r="D10" s="27"/>
      <c r="E10" s="27"/>
      <c r="F10" s="27"/>
      <c r="G10" s="27"/>
      <c r="H10" s="27"/>
      <c r="I10" s="27"/>
      <c r="J10" s="27"/>
      <c r="K10" s="27"/>
      <c r="L10" s="27"/>
      <c r="M10" s="27"/>
      <c r="N10" s="27"/>
    </row>
    <row r="11" spans="1:14" ht="12.75">
      <c r="A11" s="27"/>
      <c r="B11" s="27"/>
      <c r="C11" s="27"/>
      <c r="D11" s="27"/>
      <c r="E11" s="27"/>
      <c r="F11" s="27"/>
      <c r="G11" s="27"/>
      <c r="H11" s="27"/>
      <c r="I11" s="27"/>
      <c r="J11" s="27"/>
      <c r="K11" s="27"/>
      <c r="L11" s="27"/>
      <c r="M11" s="27"/>
      <c r="N11" s="27"/>
    </row>
    <row r="12" spans="1:14" ht="12.75">
      <c r="A12" s="27"/>
      <c r="B12" s="27"/>
      <c r="C12" s="27"/>
      <c r="D12" s="27"/>
      <c r="E12" s="27"/>
      <c r="F12" s="27"/>
      <c r="G12" s="27"/>
      <c r="H12" s="27"/>
      <c r="I12" s="27"/>
      <c r="J12" s="27"/>
      <c r="K12" s="27"/>
      <c r="L12" s="27"/>
      <c r="M12" s="27"/>
      <c r="N12" s="27"/>
    </row>
    <row r="13" spans="1:14" ht="12.75">
      <c r="A13" s="27"/>
      <c r="B13" s="27"/>
      <c r="C13" s="27"/>
      <c r="D13" s="27"/>
      <c r="E13" s="27"/>
      <c r="F13" s="27"/>
      <c r="G13" s="27"/>
      <c r="H13" s="27"/>
      <c r="I13" s="27"/>
      <c r="J13" s="27"/>
      <c r="K13" s="27"/>
      <c r="L13" s="27"/>
      <c r="M13" s="27"/>
      <c r="N13" s="27"/>
    </row>
    <row r="14" spans="1:19" ht="44.25">
      <c r="A14" s="644" t="s">
        <v>233</v>
      </c>
      <c r="B14" s="644"/>
      <c r="C14" s="644"/>
      <c r="D14" s="644"/>
      <c r="E14" s="644"/>
      <c r="F14" s="644"/>
      <c r="G14" s="644"/>
      <c r="H14" s="644"/>
      <c r="I14" s="644"/>
      <c r="J14" s="644"/>
      <c r="K14" s="644"/>
      <c r="L14" s="644"/>
      <c r="M14" s="33"/>
      <c r="N14" s="33"/>
      <c r="O14" s="34"/>
      <c r="P14" s="34"/>
      <c r="Q14" s="34"/>
      <c r="R14" s="32"/>
      <c r="S14" s="32"/>
    </row>
    <row r="15" spans="1:14" ht="18.75">
      <c r="A15" s="642" t="s">
        <v>554</v>
      </c>
      <c r="B15" s="642"/>
      <c r="C15" s="642"/>
      <c r="D15" s="642"/>
      <c r="E15" s="642"/>
      <c r="F15" s="642"/>
      <c r="G15" s="642"/>
      <c r="H15" s="642"/>
      <c r="I15" s="642"/>
      <c r="J15" s="642"/>
      <c r="K15" s="642"/>
      <c r="L15" s="642"/>
      <c r="M15" s="31"/>
      <c r="N15" s="31"/>
    </row>
    <row r="16" spans="1:14" ht="18.75">
      <c r="A16" s="640" t="s">
        <v>330</v>
      </c>
      <c r="B16" s="640"/>
      <c r="C16" s="640"/>
      <c r="D16" s="640"/>
      <c r="E16" s="640"/>
      <c r="F16" s="640"/>
      <c r="G16" s="640"/>
      <c r="H16" s="640"/>
      <c r="I16" s="640"/>
      <c r="J16" s="640"/>
      <c r="K16" s="640"/>
      <c r="L16" s="640"/>
      <c r="M16" s="35"/>
      <c r="N16" s="35"/>
    </row>
    <row r="17" spans="1:14" ht="18.75">
      <c r="A17" s="640" t="s">
        <v>42</v>
      </c>
      <c r="B17" s="640"/>
      <c r="C17" s="640"/>
      <c r="D17" s="640"/>
      <c r="E17" s="640"/>
      <c r="F17" s="640"/>
      <c r="G17" s="640"/>
      <c r="H17" s="640"/>
      <c r="I17" s="640"/>
      <c r="J17" s="640"/>
      <c r="K17" s="640"/>
      <c r="L17" s="640"/>
      <c r="M17" s="35"/>
      <c r="N17" s="35"/>
    </row>
    <row r="18" spans="1:14" ht="18.75">
      <c r="A18" s="168"/>
      <c r="B18" s="168"/>
      <c r="C18" s="168"/>
      <c r="D18" s="168"/>
      <c r="E18" s="168"/>
      <c r="F18" s="168"/>
      <c r="G18" s="168"/>
      <c r="H18" s="168"/>
      <c r="I18" s="169"/>
      <c r="J18" s="169"/>
      <c r="K18" s="169"/>
      <c r="L18" s="169"/>
      <c r="M18" s="29"/>
      <c r="N18" s="29"/>
    </row>
    <row r="19" spans="1:14" ht="18.75">
      <c r="A19" s="168"/>
      <c r="B19" s="168"/>
      <c r="C19" s="168"/>
      <c r="D19" s="168"/>
      <c r="E19" s="168"/>
      <c r="F19" s="168"/>
      <c r="G19" s="168"/>
      <c r="H19" s="168"/>
      <c r="I19" s="169"/>
      <c r="J19" s="169"/>
      <c r="K19" s="169"/>
      <c r="L19" s="169"/>
      <c r="M19" s="29"/>
      <c r="N19" s="29"/>
    </row>
    <row r="20" spans="1:14" ht="18.75">
      <c r="A20" s="168"/>
      <c r="B20" s="168"/>
      <c r="C20" s="168"/>
      <c r="D20" s="168"/>
      <c r="E20" s="168"/>
      <c r="F20" s="168"/>
      <c r="G20" s="168"/>
      <c r="H20" s="168"/>
      <c r="I20" s="169"/>
      <c r="J20" s="169"/>
      <c r="K20" s="169"/>
      <c r="L20" s="169"/>
      <c r="M20" s="29"/>
      <c r="N20" s="29"/>
    </row>
    <row r="21" spans="1:14" ht="18.75">
      <c r="A21" s="168"/>
      <c r="B21" s="168"/>
      <c r="C21" s="168"/>
      <c r="D21" s="168"/>
      <c r="E21" s="168"/>
      <c r="F21" s="168"/>
      <c r="G21" s="168"/>
      <c r="H21" s="168"/>
      <c r="I21" s="169"/>
      <c r="J21" s="169"/>
      <c r="K21" s="169"/>
      <c r="L21" s="169"/>
      <c r="M21" s="29"/>
      <c r="N21" s="29"/>
    </row>
    <row r="22" spans="1:14" ht="18.75">
      <c r="A22" s="168"/>
      <c r="B22" s="168"/>
      <c r="C22" s="170"/>
      <c r="D22" s="170"/>
      <c r="E22" s="170"/>
      <c r="F22" s="170"/>
      <c r="G22" s="171"/>
      <c r="H22" s="171"/>
      <c r="I22" s="171"/>
      <c r="J22" s="171"/>
      <c r="K22" s="171"/>
      <c r="L22" s="172"/>
      <c r="M22" s="27"/>
      <c r="N22" s="27"/>
    </row>
    <row r="23" spans="1:14" ht="18.75">
      <c r="A23" s="641" t="s">
        <v>348</v>
      </c>
      <c r="B23" s="641"/>
      <c r="C23" s="641"/>
      <c r="D23" s="641"/>
      <c r="E23" s="641"/>
      <c r="F23" s="641"/>
      <c r="G23" s="641"/>
      <c r="H23" s="641"/>
      <c r="I23" s="641"/>
      <c r="J23" s="641"/>
      <c r="K23" s="641"/>
      <c r="L23" s="641"/>
      <c r="N23" s="36"/>
    </row>
    <row r="24" spans="1:14" ht="18.75">
      <c r="A24" s="641" t="s">
        <v>349</v>
      </c>
      <c r="B24" s="641"/>
      <c r="C24" s="641"/>
      <c r="D24" s="641"/>
      <c r="E24" s="641"/>
      <c r="F24" s="641"/>
      <c r="G24" s="641"/>
      <c r="H24" s="641"/>
      <c r="I24" s="641"/>
      <c r="J24" s="641"/>
      <c r="K24" s="641"/>
      <c r="L24" s="641"/>
      <c r="N24" s="36"/>
    </row>
    <row r="25" spans="1:14" ht="18.75">
      <c r="A25" s="641" t="s">
        <v>347</v>
      </c>
      <c r="B25" s="641"/>
      <c r="C25" s="641"/>
      <c r="D25" s="641"/>
      <c r="E25" s="641"/>
      <c r="F25" s="641"/>
      <c r="G25" s="641"/>
      <c r="H25" s="641"/>
      <c r="I25" s="641"/>
      <c r="J25" s="641"/>
      <c r="K25" s="641"/>
      <c r="L25" s="641"/>
      <c r="N25" s="36"/>
    </row>
    <row r="26" spans="1:14" ht="15.75">
      <c r="A26" s="27"/>
      <c r="B26" s="27"/>
      <c r="C26" s="27"/>
      <c r="D26" s="27"/>
      <c r="N26" s="26"/>
    </row>
    <row r="27" spans="1:14" ht="18">
      <c r="A27" s="6"/>
      <c r="B27" s="6"/>
      <c r="C27" s="6"/>
      <c r="D27" s="6"/>
      <c r="E27" s="37"/>
      <c r="F27" s="37"/>
      <c r="G27" s="37"/>
      <c r="H27" s="37"/>
      <c r="I27" s="37"/>
      <c r="J27" s="37"/>
      <c r="K27" s="37"/>
      <c r="L27" s="37"/>
      <c r="M27" s="37"/>
      <c r="N27" s="37"/>
    </row>
    <row r="28" spans="1:14" ht="14.25">
      <c r="A28" s="6"/>
      <c r="B28" s="6"/>
      <c r="C28" s="6"/>
      <c r="D28" s="639"/>
      <c r="E28" s="639"/>
      <c r="F28" s="639"/>
      <c r="G28" s="639"/>
      <c r="H28" s="639"/>
      <c r="I28" s="6"/>
      <c r="J28" s="6"/>
      <c r="K28" s="6"/>
      <c r="L28" s="6"/>
      <c r="M28" s="6"/>
      <c r="N28" s="6"/>
    </row>
  </sheetData>
  <sheetProtection/>
  <mergeCells count="14">
    <mergeCell ref="C1:L1"/>
    <mergeCell ref="C2:L2"/>
    <mergeCell ref="C3:L3"/>
    <mergeCell ref="A14:L14"/>
    <mergeCell ref="A1:B1"/>
    <mergeCell ref="A25:L25"/>
    <mergeCell ref="D28:H28"/>
    <mergeCell ref="A16:L16"/>
    <mergeCell ref="A17:L17"/>
    <mergeCell ref="A24:L24"/>
    <mergeCell ref="A2:B2"/>
    <mergeCell ref="A15:L15"/>
    <mergeCell ref="A23:L23"/>
    <mergeCell ref="A3:B3"/>
  </mergeCells>
  <printOptions/>
  <pageMargins left="1.2" right="0.45"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30"/>
  <sheetViews>
    <sheetView zoomScalePageLayoutView="0" workbookViewId="0" topLeftCell="A13">
      <selection activeCell="H37" sqref="H37"/>
    </sheetView>
  </sheetViews>
  <sheetFormatPr defaultColWidth="9.140625" defaultRowHeight="12.75"/>
  <cols>
    <col min="1" max="1" width="4.57421875" style="0" customWidth="1"/>
    <col min="2" max="2" width="19.28125" style="0" customWidth="1"/>
    <col min="3" max="3" width="10.140625" style="0" customWidth="1"/>
    <col min="4" max="4" width="9.8515625" style="0" customWidth="1"/>
    <col min="5" max="5" width="8.57421875" style="0" customWidth="1"/>
    <col min="6" max="6" width="8.8515625" style="0" customWidth="1"/>
    <col min="7" max="7" width="10.00390625" style="0" customWidth="1"/>
    <col min="8" max="8" width="6.57421875" style="0" customWidth="1"/>
    <col min="9" max="9" width="9.140625" style="0" customWidth="1"/>
    <col min="10" max="10" width="9.421875" style="0" customWidth="1"/>
    <col min="11" max="11" width="8.8515625" style="0" customWidth="1"/>
    <col min="12" max="13" width="7.8515625" style="0" customWidth="1"/>
    <col min="14" max="14" width="7.421875" style="0" customWidth="1"/>
    <col min="15" max="15" width="6.57421875" style="0" customWidth="1"/>
    <col min="16" max="16" width="6.7109375" style="0" customWidth="1"/>
  </cols>
  <sheetData>
    <row r="1" spans="11:16" ht="12.75">
      <c r="K1" s="126"/>
      <c r="L1" s="126"/>
      <c r="M1" s="126"/>
      <c r="N1" s="126"/>
      <c r="O1" s="126"/>
      <c r="P1" s="126"/>
    </row>
    <row r="2" spans="1:16" ht="15">
      <c r="A2" s="130" t="s">
        <v>322</v>
      </c>
      <c r="B2" s="130"/>
      <c r="K2" s="125"/>
      <c r="L2" s="125"/>
      <c r="M2" s="125"/>
      <c r="N2" s="125"/>
      <c r="O2" s="125"/>
      <c r="P2" s="125"/>
    </row>
    <row r="3" spans="1:16" ht="14.25">
      <c r="A3" s="739" t="s">
        <v>39</v>
      </c>
      <c r="B3" s="739"/>
      <c r="C3" s="739"/>
      <c r="D3" s="739"/>
      <c r="E3" s="739"/>
      <c r="F3" s="739"/>
      <c r="G3" s="739"/>
      <c r="H3" s="739"/>
      <c r="I3" s="739"/>
      <c r="J3" s="739"/>
      <c r="K3" s="739"/>
      <c r="L3" s="739"/>
      <c r="M3" s="739"/>
      <c r="N3" s="739"/>
      <c r="O3" s="739"/>
      <c r="P3" s="739"/>
    </row>
    <row r="4" spans="1:16" ht="15">
      <c r="A4" s="740" t="s">
        <v>558</v>
      </c>
      <c r="B4" s="740"/>
      <c r="C4" s="740"/>
      <c r="D4" s="740"/>
      <c r="E4" s="740"/>
      <c r="F4" s="740"/>
      <c r="G4" s="740"/>
      <c r="H4" s="740"/>
      <c r="I4" s="740"/>
      <c r="J4" s="740"/>
      <c r="K4" s="740"/>
      <c r="L4" s="740"/>
      <c r="M4" s="740"/>
      <c r="N4" s="740"/>
      <c r="O4" s="740"/>
      <c r="P4" s="740"/>
    </row>
    <row r="5" spans="1:16" s="174" customFormat="1" ht="12.75" customHeight="1">
      <c r="A5" s="731" t="s">
        <v>73</v>
      </c>
      <c r="B5" s="731" t="s">
        <v>114</v>
      </c>
      <c r="C5" s="731" t="s">
        <v>277</v>
      </c>
      <c r="D5" s="731" t="s">
        <v>278</v>
      </c>
      <c r="E5" s="734" t="s">
        <v>32</v>
      </c>
      <c r="F5" s="735"/>
      <c r="G5" s="735"/>
      <c r="H5" s="735"/>
      <c r="I5" s="735"/>
      <c r="J5" s="735"/>
      <c r="K5" s="741"/>
      <c r="L5" s="742" t="s">
        <v>82</v>
      </c>
      <c r="M5" s="736" t="s">
        <v>279</v>
      </c>
      <c r="N5" s="737"/>
      <c r="O5" s="737"/>
      <c r="P5" s="738"/>
    </row>
    <row r="6" spans="1:16" s="174" customFormat="1" ht="12" customHeight="1">
      <c r="A6" s="732"/>
      <c r="B6" s="732"/>
      <c r="C6" s="732"/>
      <c r="D6" s="732"/>
      <c r="E6" s="731" t="s">
        <v>82</v>
      </c>
      <c r="F6" s="731" t="s">
        <v>33</v>
      </c>
      <c r="G6" s="734" t="s">
        <v>34</v>
      </c>
      <c r="H6" s="735"/>
      <c r="I6" s="735"/>
      <c r="J6" s="735"/>
      <c r="K6" s="419"/>
      <c r="L6" s="743"/>
      <c r="M6" s="736" t="s">
        <v>98</v>
      </c>
      <c r="N6" s="737"/>
      <c r="O6" s="737"/>
      <c r="P6" s="738"/>
    </row>
    <row r="7" spans="1:16" s="174" customFormat="1" ht="13.5" customHeight="1">
      <c r="A7" s="732"/>
      <c r="B7" s="732"/>
      <c r="C7" s="732"/>
      <c r="D7" s="732"/>
      <c r="E7" s="732"/>
      <c r="F7" s="732"/>
      <c r="G7" s="731" t="s">
        <v>35</v>
      </c>
      <c r="H7" s="731" t="s">
        <v>36</v>
      </c>
      <c r="I7" s="731" t="s">
        <v>37</v>
      </c>
      <c r="J7" s="731" t="s">
        <v>38</v>
      </c>
      <c r="K7" s="732" t="s">
        <v>323</v>
      </c>
      <c r="L7" s="743"/>
      <c r="M7" s="736" t="s">
        <v>271</v>
      </c>
      <c r="N7" s="737"/>
      <c r="O7" s="738"/>
      <c r="P7" s="731" t="s">
        <v>281</v>
      </c>
    </row>
    <row r="8" spans="1:16" s="174" customFormat="1" ht="12.75" customHeight="1">
      <c r="A8" s="732"/>
      <c r="B8" s="732"/>
      <c r="C8" s="732"/>
      <c r="D8" s="732"/>
      <c r="E8" s="732"/>
      <c r="F8" s="732"/>
      <c r="G8" s="732"/>
      <c r="H8" s="732"/>
      <c r="I8" s="732"/>
      <c r="J8" s="732"/>
      <c r="K8" s="732"/>
      <c r="L8" s="743"/>
      <c r="M8" s="731" t="s">
        <v>272</v>
      </c>
      <c r="N8" s="731" t="s">
        <v>273</v>
      </c>
      <c r="O8" s="731" t="s">
        <v>274</v>
      </c>
      <c r="P8" s="732"/>
    </row>
    <row r="9" spans="1:16" s="174" customFormat="1" ht="45" customHeight="1">
      <c r="A9" s="733"/>
      <c r="B9" s="733"/>
      <c r="C9" s="733"/>
      <c r="D9" s="733"/>
      <c r="E9" s="733"/>
      <c r="F9" s="733"/>
      <c r="G9" s="733"/>
      <c r="H9" s="733"/>
      <c r="I9" s="733"/>
      <c r="J9" s="733"/>
      <c r="K9" s="733"/>
      <c r="L9" s="744"/>
      <c r="M9" s="733"/>
      <c r="N9" s="733"/>
      <c r="O9" s="733"/>
      <c r="P9" s="733"/>
    </row>
    <row r="10" spans="1:16" ht="12.75">
      <c r="A10" s="131">
        <v>1</v>
      </c>
      <c r="B10" s="131">
        <v>2</v>
      </c>
      <c r="C10" s="131">
        <v>3</v>
      </c>
      <c r="D10" s="131">
        <v>4</v>
      </c>
      <c r="E10" s="131">
        <v>5</v>
      </c>
      <c r="F10" s="131">
        <v>6</v>
      </c>
      <c r="G10" s="131">
        <v>7</v>
      </c>
      <c r="H10" s="131">
        <v>8</v>
      </c>
      <c r="I10" s="131">
        <v>9</v>
      </c>
      <c r="J10" s="131">
        <v>10</v>
      </c>
      <c r="K10" s="131">
        <v>14</v>
      </c>
      <c r="L10" s="131">
        <v>15</v>
      </c>
      <c r="M10" s="131">
        <v>16</v>
      </c>
      <c r="N10" s="131">
        <v>17</v>
      </c>
      <c r="O10" s="131">
        <v>18</v>
      </c>
      <c r="P10" s="131">
        <v>19</v>
      </c>
    </row>
    <row r="11" spans="1:16" ht="14.25">
      <c r="A11" s="391"/>
      <c r="B11" s="391" t="s">
        <v>276</v>
      </c>
      <c r="C11" s="392">
        <f aca="true" t="shared" si="0" ref="C11:P11">C13+C16</f>
        <v>133211</v>
      </c>
      <c r="D11" s="392">
        <f t="shared" si="0"/>
        <v>45421</v>
      </c>
      <c r="E11" s="392">
        <f>G11+H11+I11+J11+K11</f>
        <v>52393</v>
      </c>
      <c r="F11" s="392">
        <f>F16+F13</f>
        <v>39415</v>
      </c>
      <c r="G11" s="392">
        <f t="shared" si="0"/>
        <v>15720</v>
      </c>
      <c r="H11" s="392">
        <f t="shared" si="0"/>
        <v>187</v>
      </c>
      <c r="I11" s="392">
        <f t="shared" si="0"/>
        <v>12978</v>
      </c>
      <c r="J11" s="392">
        <v>19553</v>
      </c>
      <c r="K11" s="392">
        <f t="shared" si="0"/>
        <v>3955</v>
      </c>
      <c r="L11" s="392">
        <f>L13+L16</f>
        <v>1428</v>
      </c>
      <c r="M11" s="392">
        <f>M13+M16</f>
        <v>1171</v>
      </c>
      <c r="N11" s="392">
        <f t="shared" si="0"/>
        <v>234</v>
      </c>
      <c r="O11" s="392">
        <f t="shared" si="0"/>
        <v>23</v>
      </c>
      <c r="P11" s="392">
        <f t="shared" si="0"/>
        <v>5</v>
      </c>
    </row>
    <row r="12" spans="1:16" ht="14.25">
      <c r="A12" s="393" t="s">
        <v>71</v>
      </c>
      <c r="B12" s="394" t="s">
        <v>236</v>
      </c>
      <c r="C12" s="394"/>
      <c r="D12" s="394"/>
      <c r="E12" s="394"/>
      <c r="F12" s="394"/>
      <c r="G12" s="394"/>
      <c r="H12" s="394"/>
      <c r="I12" s="394"/>
      <c r="J12" s="394"/>
      <c r="K12" s="394"/>
      <c r="L12" s="394"/>
      <c r="M12" s="394"/>
      <c r="N12" s="394"/>
      <c r="O12" s="394"/>
      <c r="P12" s="394"/>
    </row>
    <row r="13" spans="1:16" ht="14.25">
      <c r="A13" s="395" t="s">
        <v>74</v>
      </c>
      <c r="B13" s="396" t="s">
        <v>319</v>
      </c>
      <c r="C13" s="397">
        <f>C14+C15</f>
        <v>10547</v>
      </c>
      <c r="D13" s="397">
        <f>D14+D15</f>
        <v>3464</v>
      </c>
      <c r="E13" s="397">
        <f>E14+E15</f>
        <v>1555</v>
      </c>
      <c r="F13" s="397">
        <f>F14+F15</f>
        <v>1555</v>
      </c>
      <c r="G13" s="397">
        <f>G14+G15</f>
        <v>910</v>
      </c>
      <c r="H13" s="397">
        <f aca="true" t="shared" si="1" ref="H13:P13">H14+H15</f>
        <v>46</v>
      </c>
      <c r="I13" s="397">
        <f t="shared" si="1"/>
        <v>0</v>
      </c>
      <c r="J13" s="397">
        <v>599</v>
      </c>
      <c r="K13" s="397">
        <f t="shared" si="1"/>
        <v>0</v>
      </c>
      <c r="L13" s="397">
        <f>M13+N13+O13</f>
        <v>206</v>
      </c>
      <c r="M13" s="397">
        <f>M14+M15</f>
        <v>130</v>
      </c>
      <c r="N13" s="397">
        <f t="shared" si="1"/>
        <v>56</v>
      </c>
      <c r="O13" s="397">
        <f t="shared" si="1"/>
        <v>20</v>
      </c>
      <c r="P13" s="397">
        <f t="shared" si="1"/>
        <v>1</v>
      </c>
    </row>
    <row r="14" spans="1:16" ht="15">
      <c r="A14" s="398">
        <v>1</v>
      </c>
      <c r="B14" s="399" t="s">
        <v>312</v>
      </c>
      <c r="C14" s="400">
        <v>1985</v>
      </c>
      <c r="D14" s="401">
        <v>850</v>
      </c>
      <c r="E14" s="401">
        <f>G14+H14</f>
        <v>63</v>
      </c>
      <c r="F14" s="401">
        <v>63</v>
      </c>
      <c r="G14" s="401">
        <v>17</v>
      </c>
      <c r="H14" s="401">
        <v>46</v>
      </c>
      <c r="I14" s="401">
        <v>0</v>
      </c>
      <c r="J14" s="401">
        <v>0</v>
      </c>
      <c r="K14" s="401">
        <v>0</v>
      </c>
      <c r="L14" s="401">
        <f>M14+N14+O14</f>
        <v>86</v>
      </c>
      <c r="M14" s="401">
        <v>35</v>
      </c>
      <c r="N14" s="401">
        <v>31</v>
      </c>
      <c r="O14" s="401">
        <v>20</v>
      </c>
      <c r="P14" s="401">
        <v>0</v>
      </c>
    </row>
    <row r="15" spans="1:16" ht="15">
      <c r="A15" s="398">
        <v>2</v>
      </c>
      <c r="B15" s="399" t="s">
        <v>355</v>
      </c>
      <c r="C15" s="401">
        <v>8562</v>
      </c>
      <c r="D15" s="401">
        <v>2614</v>
      </c>
      <c r="E15" s="401">
        <f>G15+J15</f>
        <v>1492</v>
      </c>
      <c r="F15" s="401">
        <f>E15-I15</f>
        <v>1492</v>
      </c>
      <c r="G15" s="401">
        <v>893</v>
      </c>
      <c r="H15" s="401">
        <v>0</v>
      </c>
      <c r="I15" s="401">
        <v>0</v>
      </c>
      <c r="J15" s="401">
        <v>599</v>
      </c>
      <c r="K15" s="401">
        <v>0</v>
      </c>
      <c r="L15" s="401">
        <v>120</v>
      </c>
      <c r="M15" s="401">
        <v>95</v>
      </c>
      <c r="N15" s="401">
        <v>25</v>
      </c>
      <c r="O15" s="401">
        <v>0</v>
      </c>
      <c r="P15" s="401">
        <v>1</v>
      </c>
    </row>
    <row r="16" spans="1:16" ht="14.25">
      <c r="A16" s="391" t="s">
        <v>75</v>
      </c>
      <c r="B16" s="342" t="s">
        <v>237</v>
      </c>
      <c r="C16" s="402">
        <f aca="true" t="shared" si="2" ref="C16:I16">C17+C18+C19+C20+C21+C22+C23+C24+C25+C26+C27+C28+C29+C30</f>
        <v>122664</v>
      </c>
      <c r="D16" s="403">
        <f t="shared" si="2"/>
        <v>41957</v>
      </c>
      <c r="E16" s="403">
        <f t="shared" si="2"/>
        <v>50838</v>
      </c>
      <c r="F16" s="403">
        <f t="shared" si="2"/>
        <v>37860</v>
      </c>
      <c r="G16" s="403">
        <f t="shared" si="2"/>
        <v>14810</v>
      </c>
      <c r="H16" s="403">
        <f t="shared" si="2"/>
        <v>141</v>
      </c>
      <c r="I16" s="403">
        <f t="shared" si="2"/>
        <v>12978</v>
      </c>
      <c r="J16" s="403">
        <v>18954</v>
      </c>
      <c r="K16" s="403">
        <f>K17+K18+K19+K20+K21+K22+K23+K24+K25+K26+K27+K28+K29+K30</f>
        <v>3955</v>
      </c>
      <c r="L16" s="403">
        <f>M16+N16+O16</f>
        <v>1222</v>
      </c>
      <c r="M16" s="403">
        <f>M17+M18+M19+M20+M21+M22+M23+M24+M25+M26+M27+M28+M29+M30</f>
        <v>1041</v>
      </c>
      <c r="N16" s="403">
        <f>N17+N18+N19+N20+N21+N22+N23+N24+N25+N26+N27+N28+N29+N30</f>
        <v>178</v>
      </c>
      <c r="O16" s="403">
        <f>O17+O18+O19+O20+O21+O22+O23+O24+O25+O26+O27+O28+O29+O30</f>
        <v>3</v>
      </c>
      <c r="P16" s="403">
        <f>P17+P18+P19+P20+P21+P22+P23+P24+P25+P26+P27+P28+P29+P30</f>
        <v>4</v>
      </c>
    </row>
    <row r="17" spans="1:16" ht="15">
      <c r="A17" s="404">
        <v>1</v>
      </c>
      <c r="B17" s="405" t="s">
        <v>293</v>
      </c>
      <c r="C17" s="406">
        <v>2551</v>
      </c>
      <c r="D17" s="407">
        <v>1217</v>
      </c>
      <c r="E17" s="407">
        <f aca="true" t="shared" si="3" ref="E17:E30">G17+H17+I17+J17+K17</f>
        <v>1525</v>
      </c>
      <c r="F17" s="407">
        <f>E17-I17</f>
        <v>1007</v>
      </c>
      <c r="G17" s="407">
        <v>268</v>
      </c>
      <c r="H17" s="407">
        <v>3</v>
      </c>
      <c r="I17" s="407">
        <v>518</v>
      </c>
      <c r="J17" s="407">
        <v>711</v>
      </c>
      <c r="K17" s="407">
        <v>25</v>
      </c>
      <c r="L17" s="407">
        <f>M17+N17+O17</f>
        <v>0</v>
      </c>
      <c r="M17" s="407">
        <v>0</v>
      </c>
      <c r="N17" s="407">
        <v>0</v>
      </c>
      <c r="O17" s="407">
        <v>0</v>
      </c>
      <c r="P17" s="407">
        <v>0</v>
      </c>
    </row>
    <row r="18" spans="1:16" s="179" customFormat="1" ht="15">
      <c r="A18" s="398">
        <v>2</v>
      </c>
      <c r="B18" s="399" t="s">
        <v>292</v>
      </c>
      <c r="C18" s="408">
        <v>16237</v>
      </c>
      <c r="D18" s="401">
        <v>8476</v>
      </c>
      <c r="E18" s="407">
        <f t="shared" si="3"/>
        <v>3954</v>
      </c>
      <c r="F18" s="407">
        <f aca="true" t="shared" si="4" ref="F18:F30">E18-I18</f>
        <v>3010</v>
      </c>
      <c r="G18" s="401">
        <v>1692</v>
      </c>
      <c r="H18" s="401">
        <v>2</v>
      </c>
      <c r="I18" s="401">
        <v>944</v>
      </c>
      <c r="J18" s="407">
        <v>1251</v>
      </c>
      <c r="K18" s="401">
        <v>65</v>
      </c>
      <c r="L18" s="407">
        <f aca="true" t="shared" si="5" ref="L18:L30">M18+N18+O18</f>
        <v>0</v>
      </c>
      <c r="M18" s="401">
        <v>0</v>
      </c>
      <c r="N18" s="401">
        <v>0</v>
      </c>
      <c r="O18" s="401">
        <v>0</v>
      </c>
      <c r="P18" s="401">
        <v>0</v>
      </c>
    </row>
    <row r="19" spans="1:16" ht="15">
      <c r="A19" s="398">
        <v>3</v>
      </c>
      <c r="B19" s="399" t="s">
        <v>285</v>
      </c>
      <c r="C19" s="400">
        <v>8996</v>
      </c>
      <c r="D19" s="401">
        <v>2807</v>
      </c>
      <c r="E19" s="407">
        <f t="shared" si="3"/>
        <v>3233</v>
      </c>
      <c r="F19" s="407">
        <f t="shared" si="4"/>
        <v>2412</v>
      </c>
      <c r="G19" s="401">
        <v>1718</v>
      </c>
      <c r="H19" s="401">
        <v>4</v>
      </c>
      <c r="I19" s="401">
        <v>821</v>
      </c>
      <c r="J19" s="407">
        <v>630</v>
      </c>
      <c r="K19" s="401">
        <v>60</v>
      </c>
      <c r="L19" s="407">
        <f t="shared" si="5"/>
        <v>0</v>
      </c>
      <c r="M19" s="401">
        <v>0</v>
      </c>
      <c r="N19" s="401">
        <v>0</v>
      </c>
      <c r="O19" s="401">
        <v>0</v>
      </c>
      <c r="P19" s="401">
        <v>0</v>
      </c>
    </row>
    <row r="20" spans="1:16" ht="15">
      <c r="A20" s="381">
        <v>4</v>
      </c>
      <c r="B20" s="409" t="s">
        <v>284</v>
      </c>
      <c r="C20" s="401">
        <v>12805</v>
      </c>
      <c r="D20" s="401">
        <v>4638</v>
      </c>
      <c r="E20" s="407">
        <f t="shared" si="3"/>
        <v>7392</v>
      </c>
      <c r="F20" s="407">
        <f t="shared" si="4"/>
        <v>5516</v>
      </c>
      <c r="G20" s="401">
        <v>1385</v>
      </c>
      <c r="H20" s="401">
        <v>18</v>
      </c>
      <c r="I20" s="401">
        <v>1876</v>
      </c>
      <c r="J20" s="407">
        <v>2173</v>
      </c>
      <c r="K20" s="401">
        <v>1940</v>
      </c>
      <c r="L20" s="407">
        <f t="shared" si="5"/>
        <v>30</v>
      </c>
      <c r="M20" s="401">
        <v>20</v>
      </c>
      <c r="N20" s="401">
        <v>10</v>
      </c>
      <c r="O20" s="401">
        <v>0</v>
      </c>
      <c r="P20" s="401">
        <v>0</v>
      </c>
    </row>
    <row r="21" spans="1:16" ht="15">
      <c r="A21" s="381">
        <v>5</v>
      </c>
      <c r="B21" s="399" t="s">
        <v>296</v>
      </c>
      <c r="C21" s="410">
        <v>7049</v>
      </c>
      <c r="D21" s="411">
        <v>988</v>
      </c>
      <c r="E21" s="407">
        <f t="shared" si="3"/>
        <v>1222</v>
      </c>
      <c r="F21" s="407">
        <f t="shared" si="4"/>
        <v>1039</v>
      </c>
      <c r="G21" s="411">
        <v>491</v>
      </c>
      <c r="H21" s="411">
        <v>1</v>
      </c>
      <c r="I21" s="411">
        <v>183</v>
      </c>
      <c r="J21" s="407">
        <v>527</v>
      </c>
      <c r="K21" s="411">
        <v>20</v>
      </c>
      <c r="L21" s="407">
        <f t="shared" si="5"/>
        <v>0</v>
      </c>
      <c r="M21" s="411">
        <v>0</v>
      </c>
      <c r="N21" s="411">
        <v>0</v>
      </c>
      <c r="O21" s="412">
        <v>0</v>
      </c>
      <c r="P21" s="412">
        <v>0</v>
      </c>
    </row>
    <row r="22" spans="1:16" ht="15">
      <c r="A22" s="381">
        <v>6</v>
      </c>
      <c r="B22" s="409" t="s">
        <v>286</v>
      </c>
      <c r="C22" s="401">
        <v>11446</v>
      </c>
      <c r="D22" s="401">
        <v>2579</v>
      </c>
      <c r="E22" s="407">
        <f t="shared" si="3"/>
        <v>4048</v>
      </c>
      <c r="F22" s="407">
        <f t="shared" si="4"/>
        <v>3018</v>
      </c>
      <c r="G22" s="401">
        <v>1054</v>
      </c>
      <c r="H22" s="401">
        <v>33</v>
      </c>
      <c r="I22" s="401">
        <v>1030</v>
      </c>
      <c r="J22" s="407">
        <v>1254</v>
      </c>
      <c r="K22" s="401">
        <v>677</v>
      </c>
      <c r="L22" s="407">
        <f t="shared" si="5"/>
        <v>15</v>
      </c>
      <c r="M22" s="401">
        <v>15</v>
      </c>
      <c r="N22" s="401">
        <v>0</v>
      </c>
      <c r="O22" s="401">
        <v>0</v>
      </c>
      <c r="P22" s="401">
        <v>0</v>
      </c>
    </row>
    <row r="23" spans="1:16" ht="15">
      <c r="A23" s="381">
        <v>7</v>
      </c>
      <c r="B23" s="399" t="s">
        <v>288</v>
      </c>
      <c r="C23" s="411">
        <v>10549</v>
      </c>
      <c r="D23" s="411">
        <v>3913</v>
      </c>
      <c r="E23" s="407">
        <f t="shared" si="3"/>
        <v>4209</v>
      </c>
      <c r="F23" s="407">
        <f t="shared" si="4"/>
        <v>2722</v>
      </c>
      <c r="G23" s="411">
        <v>1307</v>
      </c>
      <c r="H23" s="411">
        <v>12</v>
      </c>
      <c r="I23" s="411">
        <v>1487</v>
      </c>
      <c r="J23" s="407">
        <v>1350</v>
      </c>
      <c r="K23" s="411">
        <v>53</v>
      </c>
      <c r="L23" s="407">
        <f t="shared" si="5"/>
        <v>45</v>
      </c>
      <c r="M23" s="411">
        <v>45</v>
      </c>
      <c r="N23" s="411">
        <v>0</v>
      </c>
      <c r="O23" s="411">
        <v>0</v>
      </c>
      <c r="P23" s="411">
        <v>0</v>
      </c>
    </row>
    <row r="24" spans="1:16" ht="15">
      <c r="A24" s="381">
        <v>8</v>
      </c>
      <c r="B24" s="399" t="s">
        <v>313</v>
      </c>
      <c r="C24" s="400">
        <v>12070</v>
      </c>
      <c r="D24" s="401">
        <v>2795</v>
      </c>
      <c r="E24" s="407">
        <f t="shared" si="3"/>
        <v>4577</v>
      </c>
      <c r="F24" s="407">
        <f t="shared" si="4"/>
        <v>3772</v>
      </c>
      <c r="G24" s="401">
        <v>1758</v>
      </c>
      <c r="H24" s="401">
        <v>12</v>
      </c>
      <c r="I24" s="401">
        <v>805</v>
      </c>
      <c r="J24" s="407">
        <v>1894</v>
      </c>
      <c r="K24" s="401">
        <v>108</v>
      </c>
      <c r="L24" s="407">
        <f t="shared" si="5"/>
        <v>0</v>
      </c>
      <c r="M24" s="401">
        <v>0</v>
      </c>
      <c r="N24" s="401">
        <v>0</v>
      </c>
      <c r="O24" s="401">
        <v>0</v>
      </c>
      <c r="P24" s="401">
        <v>0</v>
      </c>
    </row>
    <row r="25" spans="1:16" ht="15">
      <c r="A25" s="381">
        <v>9</v>
      </c>
      <c r="B25" s="399" t="s">
        <v>289</v>
      </c>
      <c r="C25" s="400">
        <v>9041</v>
      </c>
      <c r="D25" s="401">
        <v>2324</v>
      </c>
      <c r="E25" s="407">
        <f t="shared" si="3"/>
        <v>4368</v>
      </c>
      <c r="F25" s="407">
        <f t="shared" si="4"/>
        <v>3012</v>
      </c>
      <c r="G25" s="401">
        <v>961</v>
      </c>
      <c r="H25" s="401">
        <v>15</v>
      </c>
      <c r="I25" s="401">
        <v>1356</v>
      </c>
      <c r="J25" s="407">
        <v>1644</v>
      </c>
      <c r="K25" s="401">
        <v>392</v>
      </c>
      <c r="L25" s="407">
        <f t="shared" si="5"/>
        <v>0</v>
      </c>
      <c r="M25" s="401">
        <v>0</v>
      </c>
      <c r="N25" s="401">
        <v>0</v>
      </c>
      <c r="O25" s="401">
        <v>0</v>
      </c>
      <c r="P25" s="401">
        <v>0</v>
      </c>
    </row>
    <row r="26" spans="1:16" ht="15">
      <c r="A26" s="381">
        <v>10</v>
      </c>
      <c r="B26" s="399" t="s">
        <v>290</v>
      </c>
      <c r="C26" s="400">
        <v>8223</v>
      </c>
      <c r="D26" s="401">
        <v>3006</v>
      </c>
      <c r="E26" s="407">
        <f t="shared" si="3"/>
        <v>1987</v>
      </c>
      <c r="F26" s="407">
        <f t="shared" si="4"/>
        <v>1516</v>
      </c>
      <c r="G26" s="401">
        <v>620</v>
      </c>
      <c r="H26" s="401">
        <v>0</v>
      </c>
      <c r="I26" s="401">
        <v>471</v>
      </c>
      <c r="J26" s="407">
        <v>840</v>
      </c>
      <c r="K26" s="401">
        <v>56</v>
      </c>
      <c r="L26" s="407">
        <f t="shared" si="5"/>
        <v>1</v>
      </c>
      <c r="M26" s="401">
        <v>1</v>
      </c>
      <c r="N26" s="401">
        <v>0</v>
      </c>
      <c r="O26" s="401">
        <v>0</v>
      </c>
      <c r="P26" s="401">
        <v>0</v>
      </c>
    </row>
    <row r="27" spans="1:16" ht="15">
      <c r="A27" s="381">
        <v>11</v>
      </c>
      <c r="B27" s="399" t="s">
        <v>300</v>
      </c>
      <c r="C27" s="400">
        <v>6063</v>
      </c>
      <c r="D27" s="401">
        <v>1574</v>
      </c>
      <c r="E27" s="407">
        <f t="shared" si="3"/>
        <v>3787</v>
      </c>
      <c r="F27" s="407">
        <f t="shared" si="4"/>
        <v>2227</v>
      </c>
      <c r="G27" s="401">
        <v>1046</v>
      </c>
      <c r="H27" s="401">
        <v>15</v>
      </c>
      <c r="I27" s="401">
        <v>1560</v>
      </c>
      <c r="J27" s="407">
        <v>687</v>
      </c>
      <c r="K27" s="401">
        <v>479</v>
      </c>
      <c r="L27" s="407">
        <f t="shared" si="5"/>
        <v>86</v>
      </c>
      <c r="M27" s="401">
        <v>50</v>
      </c>
      <c r="N27" s="401">
        <v>33</v>
      </c>
      <c r="O27" s="401">
        <v>3</v>
      </c>
      <c r="P27" s="401">
        <v>0</v>
      </c>
    </row>
    <row r="28" spans="1:16" ht="15">
      <c r="A28" s="381">
        <v>12</v>
      </c>
      <c r="B28" s="399" t="s">
        <v>314</v>
      </c>
      <c r="C28" s="401">
        <v>7041</v>
      </c>
      <c r="D28" s="401">
        <v>1552</v>
      </c>
      <c r="E28" s="407">
        <f t="shared" si="3"/>
        <v>3193</v>
      </c>
      <c r="F28" s="407">
        <f t="shared" si="4"/>
        <v>2853</v>
      </c>
      <c r="G28" s="401">
        <v>1255</v>
      </c>
      <c r="H28" s="401">
        <v>0</v>
      </c>
      <c r="I28" s="401">
        <v>340</v>
      </c>
      <c r="J28" s="407">
        <v>1568</v>
      </c>
      <c r="K28" s="401">
        <v>30</v>
      </c>
      <c r="L28" s="407">
        <v>49</v>
      </c>
      <c r="M28" s="401">
        <v>49</v>
      </c>
      <c r="N28" s="401">
        <v>0</v>
      </c>
      <c r="O28" s="401">
        <v>0</v>
      </c>
      <c r="P28" s="401">
        <v>0</v>
      </c>
    </row>
    <row r="29" spans="1:16" ht="15.75" customHeight="1">
      <c r="A29" s="413">
        <v>13</v>
      </c>
      <c r="B29" s="414" t="s">
        <v>291</v>
      </c>
      <c r="C29" s="415">
        <v>6781</v>
      </c>
      <c r="D29" s="416">
        <v>2613</v>
      </c>
      <c r="E29" s="407">
        <f t="shared" si="3"/>
        <v>2021</v>
      </c>
      <c r="F29" s="407">
        <f t="shared" si="4"/>
        <v>1674</v>
      </c>
      <c r="G29" s="416">
        <v>697</v>
      </c>
      <c r="H29" s="416">
        <v>9</v>
      </c>
      <c r="I29" s="416">
        <v>347</v>
      </c>
      <c r="J29" s="407">
        <v>918</v>
      </c>
      <c r="K29" s="416">
        <v>50</v>
      </c>
      <c r="L29" s="407">
        <f t="shared" si="5"/>
        <v>0</v>
      </c>
      <c r="M29" s="416">
        <v>0</v>
      </c>
      <c r="N29" s="416">
        <v>0</v>
      </c>
      <c r="O29" s="416">
        <v>0</v>
      </c>
      <c r="P29" s="416">
        <v>0</v>
      </c>
    </row>
    <row r="30" spans="1:16" ht="15">
      <c r="A30" s="258">
        <v>3</v>
      </c>
      <c r="B30" s="417" t="s">
        <v>320</v>
      </c>
      <c r="C30" s="418">
        <v>3812</v>
      </c>
      <c r="D30" s="418">
        <v>3475</v>
      </c>
      <c r="E30" s="418">
        <f t="shared" si="3"/>
        <v>5322</v>
      </c>
      <c r="F30" s="418">
        <f t="shared" si="4"/>
        <v>4082</v>
      </c>
      <c r="G30" s="418">
        <v>558</v>
      </c>
      <c r="H30" s="418">
        <v>17</v>
      </c>
      <c r="I30" s="418">
        <v>1240</v>
      </c>
      <c r="J30" s="407">
        <v>3507</v>
      </c>
      <c r="K30" s="418">
        <v>0</v>
      </c>
      <c r="L30" s="407">
        <f t="shared" si="5"/>
        <v>996</v>
      </c>
      <c r="M30" s="418">
        <v>861</v>
      </c>
      <c r="N30" s="418">
        <v>135</v>
      </c>
      <c r="O30" s="418">
        <v>0</v>
      </c>
      <c r="P30" s="418">
        <v>4</v>
      </c>
    </row>
  </sheetData>
  <sheetProtection/>
  <mergeCells count="23">
    <mergeCell ref="E6:E9"/>
    <mergeCell ref="F6:F9"/>
    <mergeCell ref="M7:O7"/>
    <mergeCell ref="G7:G9"/>
    <mergeCell ref="H7:H9"/>
    <mergeCell ref="N8:N9"/>
    <mergeCell ref="A3:P3"/>
    <mergeCell ref="A4:P4"/>
    <mergeCell ref="A5:A9"/>
    <mergeCell ref="B5:B9"/>
    <mergeCell ref="C5:C9"/>
    <mergeCell ref="D5:D9"/>
    <mergeCell ref="E5:K5"/>
    <mergeCell ref="O8:O9"/>
    <mergeCell ref="M5:P5"/>
    <mergeCell ref="L5:L9"/>
    <mergeCell ref="P7:P9"/>
    <mergeCell ref="M8:M9"/>
    <mergeCell ref="G6:J6"/>
    <mergeCell ref="I7:I9"/>
    <mergeCell ref="J7:J9"/>
    <mergeCell ref="K7:K9"/>
    <mergeCell ref="M6:P6"/>
  </mergeCells>
  <printOptions horizontalCentered="1"/>
  <pageMargins left="0.5" right="0.25" top="0.5" bottom="0.5"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Z28"/>
  <sheetViews>
    <sheetView zoomScalePageLayoutView="0" workbookViewId="0" topLeftCell="A1">
      <selection activeCell="A6" sqref="A1:IV16384"/>
    </sheetView>
  </sheetViews>
  <sheetFormatPr defaultColWidth="9.140625" defaultRowHeight="12.75"/>
  <cols>
    <col min="1" max="1" width="3.7109375" style="215" customWidth="1"/>
    <col min="2" max="2" width="18.140625" style="215" customWidth="1"/>
    <col min="3" max="4" width="9.57421875" style="215" customWidth="1"/>
    <col min="5" max="5" width="5.8515625" style="215" customWidth="1"/>
    <col min="6" max="6" width="5.00390625" style="215" customWidth="1"/>
    <col min="7" max="8" width="8.421875" style="215" customWidth="1"/>
    <col min="9" max="9" width="8.421875" style="215" hidden="1" customWidth="1"/>
    <col min="10" max="14" width="7.00390625" style="215" hidden="1" customWidth="1"/>
    <col min="15" max="15" width="6.140625" style="215" customWidth="1"/>
    <col min="16" max="18" width="7.00390625" style="215" customWidth="1"/>
    <col min="19" max="16384" width="9.140625" style="215" customWidth="1"/>
  </cols>
  <sheetData>
    <row r="1" spans="1:18" ht="15">
      <c r="A1" s="332"/>
      <c r="B1" s="332"/>
      <c r="C1" s="332"/>
      <c r="D1" s="332"/>
      <c r="E1" s="332"/>
      <c r="F1" s="332"/>
      <c r="G1" s="332"/>
      <c r="H1" s="332"/>
      <c r="I1" s="327"/>
      <c r="J1" s="327"/>
      <c r="K1" s="327"/>
      <c r="L1" s="327"/>
      <c r="M1" s="327"/>
      <c r="N1" s="327"/>
      <c r="O1" s="328"/>
      <c r="P1" s="328"/>
      <c r="Q1" s="328"/>
      <c r="R1" s="328"/>
    </row>
    <row r="2" spans="1:18" ht="15">
      <c r="A2" s="329" t="s">
        <v>238</v>
      </c>
      <c r="B2" s="329"/>
      <c r="C2" s="329"/>
      <c r="D2" s="329"/>
      <c r="E2" s="329"/>
      <c r="F2" s="329"/>
      <c r="G2" s="329"/>
      <c r="H2" s="329"/>
      <c r="I2" s="330"/>
      <c r="J2" s="330"/>
      <c r="K2" s="330"/>
      <c r="L2" s="330"/>
      <c r="M2" s="330"/>
      <c r="N2" s="330"/>
      <c r="O2" s="331"/>
      <c r="P2" s="331"/>
      <c r="Q2" s="331"/>
      <c r="R2" s="331"/>
    </row>
    <row r="3" spans="1:24" ht="15.75">
      <c r="A3" s="745" t="s">
        <v>115</v>
      </c>
      <c r="B3" s="745"/>
      <c r="C3" s="745"/>
      <c r="D3" s="745"/>
      <c r="E3" s="745"/>
      <c r="F3" s="745"/>
      <c r="G3" s="745"/>
      <c r="H3" s="745"/>
      <c r="I3" s="745"/>
      <c r="J3" s="745"/>
      <c r="K3" s="745"/>
      <c r="L3" s="745"/>
      <c r="M3" s="745"/>
      <c r="N3" s="745"/>
      <c r="O3" s="745"/>
      <c r="P3" s="745"/>
      <c r="Q3" s="745"/>
      <c r="R3" s="745"/>
      <c r="S3" s="745"/>
      <c r="T3" s="745"/>
      <c r="U3" s="745"/>
      <c r="V3" s="745"/>
      <c r="W3" s="745"/>
      <c r="X3" s="745"/>
    </row>
    <row r="4" spans="1:24" ht="15" customHeight="1">
      <c r="A4" s="746" t="s">
        <v>558</v>
      </c>
      <c r="B4" s="746"/>
      <c r="C4" s="746"/>
      <c r="D4" s="746"/>
      <c r="E4" s="746"/>
      <c r="F4" s="746"/>
      <c r="G4" s="746"/>
      <c r="H4" s="746"/>
      <c r="I4" s="746"/>
      <c r="J4" s="746"/>
      <c r="K4" s="746"/>
      <c r="L4" s="746"/>
      <c r="M4" s="746"/>
      <c r="N4" s="746"/>
      <c r="O4" s="746"/>
      <c r="P4" s="746"/>
      <c r="Q4" s="746"/>
      <c r="R4" s="746"/>
      <c r="S4" s="746"/>
      <c r="T4" s="746"/>
      <c r="U4" s="746"/>
      <c r="V4" s="746"/>
      <c r="W4" s="746"/>
      <c r="X4" s="746"/>
    </row>
    <row r="5" spans="1:18" ht="9" customHeight="1">
      <c r="A5" s="760"/>
      <c r="B5" s="760"/>
      <c r="C5" s="760"/>
      <c r="D5" s="760"/>
      <c r="E5" s="760"/>
      <c r="F5" s="760"/>
      <c r="G5" s="760"/>
      <c r="H5" s="760"/>
      <c r="I5" s="760"/>
      <c r="J5" s="760"/>
      <c r="K5" s="760"/>
      <c r="L5" s="760"/>
      <c r="M5" s="760"/>
      <c r="N5" s="760"/>
      <c r="O5" s="760"/>
      <c r="P5" s="760"/>
      <c r="Q5" s="760"/>
      <c r="R5" s="760"/>
    </row>
    <row r="6" spans="1:24" s="8" customFormat="1" ht="45" customHeight="1">
      <c r="A6" s="752" t="s">
        <v>73</v>
      </c>
      <c r="B6" s="752" t="s">
        <v>97</v>
      </c>
      <c r="C6" s="747" t="s">
        <v>91</v>
      </c>
      <c r="D6" s="748"/>
      <c r="E6" s="748"/>
      <c r="F6" s="749"/>
      <c r="G6" s="747" t="s">
        <v>17</v>
      </c>
      <c r="H6" s="748"/>
      <c r="I6" s="748"/>
      <c r="J6" s="752" t="s">
        <v>564</v>
      </c>
      <c r="K6" s="752" t="s">
        <v>565</v>
      </c>
      <c r="L6" s="756" t="s">
        <v>566</v>
      </c>
      <c r="M6" s="757"/>
      <c r="N6" s="756" t="s">
        <v>567</v>
      </c>
      <c r="O6" s="752" t="s">
        <v>543</v>
      </c>
      <c r="P6" s="439" t="s">
        <v>116</v>
      </c>
      <c r="Q6" s="440"/>
      <c r="R6" s="440"/>
      <c r="S6" s="441"/>
      <c r="T6" s="756" t="s">
        <v>268</v>
      </c>
      <c r="U6" s="747" t="s">
        <v>18</v>
      </c>
      <c r="V6" s="748"/>
      <c r="W6" s="748"/>
      <c r="X6" s="749"/>
    </row>
    <row r="7" spans="1:24" s="8" customFormat="1" ht="25.5" customHeight="1">
      <c r="A7" s="750"/>
      <c r="B7" s="750"/>
      <c r="C7" s="752" t="s">
        <v>82</v>
      </c>
      <c r="D7" s="747" t="s">
        <v>98</v>
      </c>
      <c r="E7" s="748"/>
      <c r="F7" s="749"/>
      <c r="G7" s="750" t="s">
        <v>82</v>
      </c>
      <c r="H7" s="747" t="s">
        <v>98</v>
      </c>
      <c r="I7" s="749"/>
      <c r="J7" s="750"/>
      <c r="K7" s="750"/>
      <c r="L7" s="753" t="s">
        <v>568</v>
      </c>
      <c r="M7" s="754"/>
      <c r="N7" s="758"/>
      <c r="O7" s="750"/>
      <c r="P7" s="750" t="s">
        <v>544</v>
      </c>
      <c r="Q7" s="750" t="s">
        <v>569</v>
      </c>
      <c r="R7" s="752" t="s">
        <v>545</v>
      </c>
      <c r="S7" s="752" t="s">
        <v>546</v>
      </c>
      <c r="T7" s="758"/>
      <c r="U7" s="755" t="s">
        <v>19</v>
      </c>
      <c r="V7" s="749"/>
      <c r="W7" s="747" t="s">
        <v>20</v>
      </c>
      <c r="X7" s="749"/>
    </row>
    <row r="8" spans="1:24" s="8" customFormat="1" ht="25.5" customHeight="1">
      <c r="A8" s="750"/>
      <c r="B8" s="750"/>
      <c r="C8" s="750"/>
      <c r="D8" s="752" t="s">
        <v>92</v>
      </c>
      <c r="E8" s="752" t="s">
        <v>40</v>
      </c>
      <c r="F8" s="752" t="s">
        <v>41</v>
      </c>
      <c r="G8" s="750"/>
      <c r="H8" s="752" t="s">
        <v>547</v>
      </c>
      <c r="I8" s="482" t="s">
        <v>570</v>
      </c>
      <c r="J8" s="750"/>
      <c r="K8" s="750"/>
      <c r="L8" s="752" t="s">
        <v>82</v>
      </c>
      <c r="M8" s="808" t="s">
        <v>571</v>
      </c>
      <c r="N8" s="758"/>
      <c r="O8" s="750"/>
      <c r="P8" s="750"/>
      <c r="Q8" s="750"/>
      <c r="R8" s="750"/>
      <c r="S8" s="750"/>
      <c r="T8" s="758"/>
      <c r="U8" s="752" t="s">
        <v>82</v>
      </c>
      <c r="V8" s="752" t="s">
        <v>21</v>
      </c>
      <c r="W8" s="752" t="s">
        <v>82</v>
      </c>
      <c r="X8" s="752" t="s">
        <v>21</v>
      </c>
    </row>
    <row r="9" spans="1:25" s="8" customFormat="1" ht="57" customHeight="1">
      <c r="A9" s="751"/>
      <c r="B9" s="751"/>
      <c r="C9" s="751"/>
      <c r="D9" s="751"/>
      <c r="E9" s="751"/>
      <c r="F9" s="751"/>
      <c r="G9" s="751"/>
      <c r="H9" s="751"/>
      <c r="I9" s="483" t="s">
        <v>572</v>
      </c>
      <c r="J9" s="751"/>
      <c r="K9" s="751"/>
      <c r="L9" s="833"/>
      <c r="M9" s="834"/>
      <c r="N9" s="753"/>
      <c r="O9" s="751"/>
      <c r="P9" s="751"/>
      <c r="Q9" s="751"/>
      <c r="R9" s="751"/>
      <c r="S9" s="751"/>
      <c r="T9" s="753"/>
      <c r="U9" s="751"/>
      <c r="V9" s="751"/>
      <c r="W9" s="751"/>
      <c r="X9" s="751"/>
      <c r="Y9" s="8" t="s">
        <v>339</v>
      </c>
    </row>
    <row r="10" spans="1:24" s="8" customFormat="1" ht="15">
      <c r="A10" s="442">
        <v>1</v>
      </c>
      <c r="B10" s="442">
        <v>2</v>
      </c>
      <c r="C10" s="442">
        <v>3</v>
      </c>
      <c r="D10" s="442">
        <v>4</v>
      </c>
      <c r="E10" s="442">
        <v>5</v>
      </c>
      <c r="F10" s="442">
        <v>6</v>
      </c>
      <c r="G10" s="442">
        <v>7</v>
      </c>
      <c r="H10" s="443">
        <v>8</v>
      </c>
      <c r="I10" s="442">
        <v>9</v>
      </c>
      <c r="J10" s="442">
        <v>10</v>
      </c>
      <c r="K10" s="442">
        <v>11</v>
      </c>
      <c r="L10" s="442">
        <v>12</v>
      </c>
      <c r="M10" s="442">
        <v>13</v>
      </c>
      <c r="N10" s="442">
        <v>14</v>
      </c>
      <c r="O10" s="442">
        <v>15</v>
      </c>
      <c r="P10" s="442">
        <v>16</v>
      </c>
      <c r="Q10" s="442">
        <v>12</v>
      </c>
      <c r="R10" s="442">
        <v>18</v>
      </c>
      <c r="S10" s="442">
        <v>19</v>
      </c>
      <c r="T10" s="442">
        <v>20</v>
      </c>
      <c r="U10" s="442">
        <v>21</v>
      </c>
      <c r="V10" s="442">
        <v>22</v>
      </c>
      <c r="W10" s="442">
        <v>23</v>
      </c>
      <c r="X10" s="442">
        <v>24</v>
      </c>
    </row>
    <row r="11" spans="1:26" s="8" customFormat="1" ht="16.5">
      <c r="A11" s="444"/>
      <c r="B11" s="445" t="s">
        <v>276</v>
      </c>
      <c r="C11" s="446">
        <f>C13+C15</f>
        <v>23289</v>
      </c>
      <c r="D11" s="446">
        <f>D13+D15</f>
        <v>10935</v>
      </c>
      <c r="E11" s="446">
        <f aca="true" t="shared" si="0" ref="E11:W11">E13+E15</f>
        <v>239</v>
      </c>
      <c r="F11" s="446">
        <f t="shared" si="0"/>
        <v>34</v>
      </c>
      <c r="G11" s="446">
        <f t="shared" si="0"/>
        <v>23145</v>
      </c>
      <c r="H11" s="446">
        <f t="shared" si="0"/>
        <v>405</v>
      </c>
      <c r="I11" s="446">
        <f t="shared" si="0"/>
        <v>194</v>
      </c>
      <c r="J11" s="446">
        <f t="shared" si="0"/>
        <v>20021</v>
      </c>
      <c r="K11" s="446">
        <f t="shared" si="0"/>
        <v>21945</v>
      </c>
      <c r="L11" s="446">
        <f t="shared" si="0"/>
        <v>20524</v>
      </c>
      <c r="M11" s="446">
        <f t="shared" si="0"/>
        <v>20426</v>
      </c>
      <c r="N11" s="446">
        <f t="shared" si="0"/>
        <v>2207</v>
      </c>
      <c r="O11" s="446">
        <f>O13+O15</f>
        <v>51</v>
      </c>
      <c r="P11" s="446">
        <f t="shared" si="0"/>
        <v>37</v>
      </c>
      <c r="Q11" s="446">
        <f t="shared" si="0"/>
        <v>61</v>
      </c>
      <c r="R11" s="446">
        <f t="shared" si="0"/>
        <v>101</v>
      </c>
      <c r="S11" s="446">
        <f t="shared" si="0"/>
        <v>145</v>
      </c>
      <c r="T11" s="446">
        <f t="shared" si="0"/>
        <v>4</v>
      </c>
      <c r="U11" s="446">
        <f t="shared" si="0"/>
        <v>0</v>
      </c>
      <c r="V11" s="446">
        <f t="shared" si="0"/>
        <v>0</v>
      </c>
      <c r="W11" s="446">
        <f t="shared" si="0"/>
        <v>0</v>
      </c>
      <c r="X11" s="446">
        <f>X13</f>
        <v>0</v>
      </c>
      <c r="Y11" s="519">
        <f>C11-D11</f>
        <v>12354</v>
      </c>
      <c r="Z11" s="8">
        <f>Y11/D11*100</f>
        <v>112.97668038408779</v>
      </c>
    </row>
    <row r="12" spans="1:24" s="8" customFormat="1" ht="15.75">
      <c r="A12" s="447" t="s">
        <v>71</v>
      </c>
      <c r="B12" s="448" t="s">
        <v>236</v>
      </c>
      <c r="C12" s="449"/>
      <c r="D12" s="449"/>
      <c r="E12" s="449"/>
      <c r="F12" s="449"/>
      <c r="G12" s="449"/>
      <c r="H12" s="449"/>
      <c r="I12" s="449"/>
      <c r="J12" s="449"/>
      <c r="K12" s="449"/>
      <c r="L12" s="449"/>
      <c r="M12" s="449"/>
      <c r="N12" s="450"/>
      <c r="O12" s="450"/>
      <c r="P12" s="450"/>
      <c r="Q12" s="450"/>
      <c r="R12" s="450"/>
      <c r="S12" s="450"/>
      <c r="T12" s="450"/>
      <c r="U12" s="450"/>
      <c r="V12" s="450"/>
      <c r="W12" s="450"/>
      <c r="X12" s="450"/>
    </row>
    <row r="13" spans="1:24" s="8" customFormat="1" ht="15.75">
      <c r="A13" s="451" t="s">
        <v>74</v>
      </c>
      <c r="B13" s="452" t="s">
        <v>319</v>
      </c>
      <c r="C13" s="453">
        <f aca="true" t="shared" si="1" ref="C13:H13">C14</f>
        <v>4516</v>
      </c>
      <c r="D13" s="453">
        <f t="shared" si="1"/>
        <v>2094</v>
      </c>
      <c r="E13" s="453">
        <f t="shared" si="1"/>
        <v>170</v>
      </c>
      <c r="F13" s="453">
        <f t="shared" si="1"/>
        <v>9</v>
      </c>
      <c r="G13" s="453">
        <f t="shared" si="1"/>
        <v>4516</v>
      </c>
      <c r="H13" s="453">
        <f t="shared" si="1"/>
        <v>176</v>
      </c>
      <c r="I13" s="453">
        <v>0</v>
      </c>
      <c r="J13" s="453">
        <f>J14</f>
        <v>3215</v>
      </c>
      <c r="K13" s="453">
        <f>K14</f>
        <v>3215</v>
      </c>
      <c r="L13" s="453">
        <f>L14</f>
        <v>3215</v>
      </c>
      <c r="M13" s="453">
        <f>M14</f>
        <v>3215</v>
      </c>
      <c r="N13" s="453">
        <v>0</v>
      </c>
      <c r="O13" s="453">
        <f aca="true" t="shared" si="2" ref="O13:T13">O14</f>
        <v>29</v>
      </c>
      <c r="P13" s="453">
        <f t="shared" si="2"/>
        <v>0</v>
      </c>
      <c r="Q13" s="453">
        <f t="shared" si="2"/>
        <v>0</v>
      </c>
      <c r="R13" s="453">
        <f t="shared" si="2"/>
        <v>0</v>
      </c>
      <c r="S13" s="453">
        <f t="shared" si="2"/>
        <v>0</v>
      </c>
      <c r="T13" s="453">
        <f t="shared" si="2"/>
        <v>4</v>
      </c>
      <c r="U13" s="453">
        <v>0</v>
      </c>
      <c r="V13" s="453">
        <v>0</v>
      </c>
      <c r="W13" s="453">
        <v>0</v>
      </c>
      <c r="X13" s="453">
        <v>0</v>
      </c>
    </row>
    <row r="14" spans="1:24" s="8" customFormat="1" ht="15.75">
      <c r="A14" s="454">
        <v>1</v>
      </c>
      <c r="B14" s="399" t="s">
        <v>312</v>
      </c>
      <c r="C14" s="455">
        <v>4516</v>
      </c>
      <c r="D14" s="455">
        <v>2094</v>
      </c>
      <c r="E14" s="455">
        <v>170</v>
      </c>
      <c r="F14" s="455">
        <v>9</v>
      </c>
      <c r="G14" s="456">
        <v>4516</v>
      </c>
      <c r="H14" s="455">
        <v>176</v>
      </c>
      <c r="I14" s="455">
        <v>0</v>
      </c>
      <c r="J14" s="455">
        <v>3215</v>
      </c>
      <c r="K14" s="455">
        <v>3215</v>
      </c>
      <c r="L14" s="455">
        <v>3215</v>
      </c>
      <c r="M14" s="455">
        <v>3215</v>
      </c>
      <c r="N14" s="455">
        <v>0</v>
      </c>
      <c r="O14" s="455">
        <v>29</v>
      </c>
      <c r="P14" s="455">
        <v>0</v>
      </c>
      <c r="Q14" s="455"/>
      <c r="R14" s="455"/>
      <c r="S14" s="455"/>
      <c r="T14" s="455">
        <v>4</v>
      </c>
      <c r="U14" s="455">
        <v>0</v>
      </c>
      <c r="V14" s="455">
        <v>0</v>
      </c>
      <c r="W14" s="455">
        <v>0</v>
      </c>
      <c r="X14" s="455">
        <v>0</v>
      </c>
    </row>
    <row r="15" spans="1:24" s="8" customFormat="1" ht="15.75">
      <c r="A15" s="451" t="s">
        <v>75</v>
      </c>
      <c r="B15" s="452" t="s">
        <v>69</v>
      </c>
      <c r="C15" s="835">
        <f>C16+C17+C18+C19+C20+C21+C22+C23+C24+C25+C26+C27+C28</f>
        <v>18773</v>
      </c>
      <c r="D15" s="835">
        <f>D16+D17+D18+D19+D20+D21+D22+D23+D24+D25+D26+D27+D28</f>
        <v>8841</v>
      </c>
      <c r="E15" s="835">
        <f aca="true" t="shared" si="3" ref="E15:K15">E16+E17+E18+E19+E20+E21+E22+E23+E24+E25+E26+E27+E28</f>
        <v>69</v>
      </c>
      <c r="F15" s="835">
        <f t="shared" si="3"/>
        <v>25</v>
      </c>
      <c r="G15" s="835">
        <f t="shared" si="3"/>
        <v>18629</v>
      </c>
      <c r="H15" s="835">
        <f t="shared" si="3"/>
        <v>229</v>
      </c>
      <c r="I15" s="835">
        <f t="shared" si="3"/>
        <v>194</v>
      </c>
      <c r="J15" s="835">
        <f t="shared" si="3"/>
        <v>16806</v>
      </c>
      <c r="K15" s="835">
        <f t="shared" si="3"/>
        <v>18730</v>
      </c>
      <c r="L15" s="835">
        <f>L16+L17+L18+L19+L20+L21+L22+L23+L24+L25+L26+L27+L28</f>
        <v>17309</v>
      </c>
      <c r="M15" s="835">
        <f>M16+M17+M18+M19+M20+M21+M22+M23+M24+M25+M26+M27+M28</f>
        <v>17211</v>
      </c>
      <c r="N15" s="835">
        <f>N16+N17+N18+N19+N20+N21+N22+N23+N24+N25+N26+N27+N28</f>
        <v>2207</v>
      </c>
      <c r="O15" s="835">
        <f>O16+O17+O18+O19+O20+O21+O22+O23+O24+O25+O26+O27+O28</f>
        <v>22</v>
      </c>
      <c r="P15" s="835">
        <f>P16+P17+P19+P20+P21+P22+P23+P24+P25+P26+P27+P28</f>
        <v>37</v>
      </c>
      <c r="Q15" s="835">
        <f>Q16+Q17+Q18+Q19+Q20+Q21+Q22+Q23+Q24+Q25+Q26+Q27+Q28</f>
        <v>61</v>
      </c>
      <c r="R15" s="835">
        <f>R16+R17+R18+R19+R20+R21+R22+R23+R24+R25+R26+R27+R28</f>
        <v>101</v>
      </c>
      <c r="S15" s="835">
        <f>S16+S17+S18+S19+S20+S21+S22+S23+S24+S25+S26+S27+S28</f>
        <v>145</v>
      </c>
      <c r="T15" s="835">
        <v>0</v>
      </c>
      <c r="U15" s="835">
        <f>U16+U17+U18+U19+U20+U21+U22+U23+U24+U25+U26+U27+U28</f>
        <v>0</v>
      </c>
      <c r="V15" s="835">
        <f>V16+V17+V18+V19+V20+V21+V22+V23+V24+V25+V26+V27+V28</f>
        <v>0</v>
      </c>
      <c r="W15" s="835">
        <f>W16+W18+W17+W19+W20+W21+W22+W23+W24+W25+W26+W27+W28</f>
        <v>0</v>
      </c>
      <c r="X15" s="835">
        <v>0</v>
      </c>
    </row>
    <row r="16" spans="1:26" s="8" customFormat="1" ht="15.75">
      <c r="A16" s="454">
        <v>1</v>
      </c>
      <c r="B16" s="399" t="s">
        <v>293</v>
      </c>
      <c r="C16" s="178">
        <v>196</v>
      </c>
      <c r="D16" s="455">
        <v>95</v>
      </c>
      <c r="E16" s="455">
        <v>2</v>
      </c>
      <c r="F16" s="455">
        <v>0</v>
      </c>
      <c r="G16" s="178">
        <v>196</v>
      </c>
      <c r="H16" s="455">
        <v>2</v>
      </c>
      <c r="I16" s="455">
        <v>9</v>
      </c>
      <c r="J16" s="178">
        <v>196</v>
      </c>
      <c r="K16" s="455">
        <v>196</v>
      </c>
      <c r="L16" s="455">
        <v>196</v>
      </c>
      <c r="M16" s="455">
        <v>196</v>
      </c>
      <c r="N16" s="455">
        <v>76</v>
      </c>
      <c r="O16" s="455">
        <v>0</v>
      </c>
      <c r="P16" s="455">
        <v>0</v>
      </c>
      <c r="Q16" s="455">
        <v>2</v>
      </c>
      <c r="R16" s="455">
        <v>3</v>
      </c>
      <c r="S16" s="455">
        <v>3</v>
      </c>
      <c r="T16" s="455">
        <v>0</v>
      </c>
      <c r="U16" s="455">
        <v>0</v>
      </c>
      <c r="V16" s="455">
        <v>0</v>
      </c>
      <c r="W16" s="455">
        <v>0</v>
      </c>
      <c r="X16" s="455">
        <v>0</v>
      </c>
      <c r="Y16" s="457">
        <f>C16-D16</f>
        <v>101</v>
      </c>
      <c r="Z16" s="8">
        <f>Y16/D16*100</f>
        <v>106.3157894736842</v>
      </c>
    </row>
    <row r="17" spans="1:26" s="836" customFormat="1" ht="15.75">
      <c r="A17" s="454">
        <v>2</v>
      </c>
      <c r="B17" s="399" t="s">
        <v>292</v>
      </c>
      <c r="C17" s="178">
        <v>1612</v>
      </c>
      <c r="D17" s="455">
        <v>831</v>
      </c>
      <c r="E17" s="455">
        <v>16</v>
      </c>
      <c r="F17" s="455">
        <v>0</v>
      </c>
      <c r="G17" s="178">
        <v>1612</v>
      </c>
      <c r="H17" s="455">
        <v>28</v>
      </c>
      <c r="I17" s="455">
        <v>1</v>
      </c>
      <c r="J17" s="178">
        <v>1607</v>
      </c>
      <c r="K17" s="455">
        <v>1611</v>
      </c>
      <c r="L17" s="455">
        <v>1612</v>
      </c>
      <c r="M17" s="455">
        <v>1612</v>
      </c>
      <c r="N17" s="455">
        <v>0</v>
      </c>
      <c r="O17" s="455">
        <v>1</v>
      </c>
      <c r="P17" s="455">
        <v>3</v>
      </c>
      <c r="Q17" s="455">
        <v>5</v>
      </c>
      <c r="R17" s="455">
        <v>9</v>
      </c>
      <c r="S17" s="455">
        <v>13</v>
      </c>
      <c r="T17" s="455">
        <v>0</v>
      </c>
      <c r="U17" s="455">
        <v>0</v>
      </c>
      <c r="V17" s="455">
        <v>0</v>
      </c>
      <c r="W17" s="455">
        <v>0</v>
      </c>
      <c r="X17" s="455">
        <v>0</v>
      </c>
      <c r="Y17" s="457">
        <f aca="true" t="shared" si="4" ref="Y17:Y28">C17-D17</f>
        <v>781</v>
      </c>
      <c r="Z17" s="8">
        <f aca="true" t="shared" si="5" ref="Z17:Z28">Y17/D17*100</f>
        <v>93.98315282791818</v>
      </c>
    </row>
    <row r="18" spans="1:26" s="8" customFormat="1" ht="15.75">
      <c r="A18" s="454">
        <v>3</v>
      </c>
      <c r="B18" s="399" t="s">
        <v>285</v>
      </c>
      <c r="C18" s="178">
        <v>1317</v>
      </c>
      <c r="D18" s="455">
        <v>651</v>
      </c>
      <c r="E18" s="455">
        <v>2</v>
      </c>
      <c r="F18" s="455">
        <v>4</v>
      </c>
      <c r="G18" s="178">
        <v>1317</v>
      </c>
      <c r="H18" s="455">
        <v>10</v>
      </c>
      <c r="I18" s="455">
        <v>32</v>
      </c>
      <c r="J18" s="178">
        <v>1317</v>
      </c>
      <c r="K18" s="455">
        <v>1317</v>
      </c>
      <c r="L18" s="455">
        <v>1197</v>
      </c>
      <c r="M18" s="455">
        <v>1197</v>
      </c>
      <c r="N18" s="455">
        <v>122</v>
      </c>
      <c r="O18" s="455">
        <v>2</v>
      </c>
      <c r="P18" s="455">
        <v>4</v>
      </c>
      <c r="Q18" s="455">
        <v>7</v>
      </c>
      <c r="R18" s="455">
        <v>8</v>
      </c>
      <c r="S18" s="455">
        <v>11</v>
      </c>
      <c r="T18" s="455">
        <v>0</v>
      </c>
      <c r="U18" s="455">
        <v>0</v>
      </c>
      <c r="V18" s="455">
        <v>0</v>
      </c>
      <c r="W18" s="455">
        <v>0</v>
      </c>
      <c r="X18" s="455">
        <v>0</v>
      </c>
      <c r="Y18" s="457">
        <f t="shared" si="4"/>
        <v>666</v>
      </c>
      <c r="Z18" s="8">
        <f t="shared" si="5"/>
        <v>102.3041474654378</v>
      </c>
    </row>
    <row r="19" spans="1:26" s="8" customFormat="1" ht="15.75">
      <c r="A19" s="349">
        <v>4</v>
      </c>
      <c r="B19" s="409" t="s">
        <v>284</v>
      </c>
      <c r="C19" s="178">
        <v>1458</v>
      </c>
      <c r="D19" s="455">
        <v>684</v>
      </c>
      <c r="E19" s="455">
        <v>0</v>
      </c>
      <c r="F19" s="455">
        <v>0</v>
      </c>
      <c r="G19" s="178">
        <v>1458</v>
      </c>
      <c r="H19" s="455">
        <v>6</v>
      </c>
      <c r="I19" s="455">
        <v>40</v>
      </c>
      <c r="J19" s="178">
        <v>1401</v>
      </c>
      <c r="K19" s="455">
        <v>1458</v>
      </c>
      <c r="L19" s="455">
        <v>1402</v>
      </c>
      <c r="M19" s="455">
        <v>1402</v>
      </c>
      <c r="N19" s="455">
        <v>50</v>
      </c>
      <c r="O19" s="455">
        <v>2</v>
      </c>
      <c r="P19" s="455">
        <v>8</v>
      </c>
      <c r="Q19" s="455">
        <v>8</v>
      </c>
      <c r="R19" s="455">
        <v>15</v>
      </c>
      <c r="S19" s="455">
        <v>21</v>
      </c>
      <c r="T19" s="455" t="s">
        <v>339</v>
      </c>
      <c r="U19" s="455">
        <v>0</v>
      </c>
      <c r="V19" s="455">
        <v>0</v>
      </c>
      <c r="W19" s="455">
        <v>0</v>
      </c>
      <c r="X19" s="455">
        <v>0</v>
      </c>
      <c r="Y19" s="457">
        <f t="shared" si="4"/>
        <v>774</v>
      </c>
      <c r="Z19" s="8">
        <f t="shared" si="5"/>
        <v>113.1578947368421</v>
      </c>
    </row>
    <row r="20" spans="1:26" s="8" customFormat="1" ht="15.75">
      <c r="A20" s="349">
        <v>5</v>
      </c>
      <c r="B20" s="399" t="s">
        <v>296</v>
      </c>
      <c r="C20" s="178">
        <v>372</v>
      </c>
      <c r="D20" s="455">
        <v>177</v>
      </c>
      <c r="E20" s="455">
        <v>0</v>
      </c>
      <c r="F20" s="455">
        <v>1</v>
      </c>
      <c r="G20" s="178">
        <v>372</v>
      </c>
      <c r="H20" s="455">
        <v>0</v>
      </c>
      <c r="I20" s="455">
        <v>9</v>
      </c>
      <c r="J20" s="178">
        <v>372</v>
      </c>
      <c r="K20" s="455">
        <v>372</v>
      </c>
      <c r="L20" s="455">
        <v>372</v>
      </c>
      <c r="M20" s="455">
        <v>372</v>
      </c>
      <c r="N20" s="455">
        <v>54</v>
      </c>
      <c r="O20" s="455">
        <v>0</v>
      </c>
      <c r="P20" s="455">
        <v>1</v>
      </c>
      <c r="Q20" s="455">
        <v>1</v>
      </c>
      <c r="R20" s="455">
        <v>2</v>
      </c>
      <c r="S20" s="455">
        <v>3</v>
      </c>
      <c r="T20" s="455">
        <v>0</v>
      </c>
      <c r="U20" s="455">
        <v>0</v>
      </c>
      <c r="V20" s="455">
        <v>0</v>
      </c>
      <c r="W20" s="455">
        <v>0</v>
      </c>
      <c r="X20" s="455">
        <v>0</v>
      </c>
      <c r="Y20" s="457">
        <f t="shared" si="4"/>
        <v>195</v>
      </c>
      <c r="Z20" s="8">
        <f t="shared" si="5"/>
        <v>110.16949152542372</v>
      </c>
    </row>
    <row r="21" spans="1:26" s="8" customFormat="1" ht="15.75">
      <c r="A21" s="349">
        <v>6</v>
      </c>
      <c r="B21" s="409" t="s">
        <v>286</v>
      </c>
      <c r="C21" s="178">
        <v>2740</v>
      </c>
      <c r="D21" s="455">
        <v>1238</v>
      </c>
      <c r="E21" s="837">
        <v>8</v>
      </c>
      <c r="F21" s="455">
        <v>1</v>
      </c>
      <c r="G21" s="178">
        <v>2740</v>
      </c>
      <c r="H21" s="455">
        <v>58</v>
      </c>
      <c r="I21" s="455">
        <v>0</v>
      </c>
      <c r="J21" s="178">
        <v>2732</v>
      </c>
      <c r="K21" s="455">
        <v>2739</v>
      </c>
      <c r="L21" s="455">
        <v>2732</v>
      </c>
      <c r="M21" s="455">
        <v>2732</v>
      </c>
      <c r="N21" s="455">
        <v>0</v>
      </c>
      <c r="O21" s="455">
        <v>7</v>
      </c>
      <c r="P21" s="455">
        <v>1</v>
      </c>
      <c r="Q21" s="455">
        <v>7</v>
      </c>
      <c r="R21" s="455">
        <v>8</v>
      </c>
      <c r="S21" s="455">
        <v>13</v>
      </c>
      <c r="T21" s="455">
        <v>0</v>
      </c>
      <c r="U21" s="455">
        <v>0</v>
      </c>
      <c r="V21" s="458">
        <v>0</v>
      </c>
      <c r="W21" s="458">
        <v>0</v>
      </c>
      <c r="X21" s="455">
        <v>0</v>
      </c>
      <c r="Y21" s="457">
        <f t="shared" si="4"/>
        <v>1502</v>
      </c>
      <c r="Z21" s="8">
        <f t="shared" si="5"/>
        <v>121.32471728594507</v>
      </c>
    </row>
    <row r="22" spans="1:26" s="8" customFormat="1" ht="15.75">
      <c r="A22" s="349">
        <v>7</v>
      </c>
      <c r="B22" s="399" t="s">
        <v>288</v>
      </c>
      <c r="C22" s="178">
        <v>1782</v>
      </c>
      <c r="D22" s="455">
        <v>799</v>
      </c>
      <c r="E22" s="455">
        <v>14</v>
      </c>
      <c r="F22" s="455">
        <v>8</v>
      </c>
      <c r="G22" s="178">
        <v>1782</v>
      </c>
      <c r="H22" s="455">
        <v>23</v>
      </c>
      <c r="I22" s="455">
        <v>13</v>
      </c>
      <c r="J22" s="178">
        <v>1656</v>
      </c>
      <c r="K22" s="455">
        <v>1782</v>
      </c>
      <c r="L22" s="455">
        <v>1581</v>
      </c>
      <c r="M22" s="455">
        <v>1499</v>
      </c>
      <c r="N22" s="455">
        <v>0</v>
      </c>
      <c r="O22" s="455">
        <v>1</v>
      </c>
      <c r="P22" s="455">
        <v>3</v>
      </c>
      <c r="Q22" s="458">
        <v>3</v>
      </c>
      <c r="R22" s="458">
        <v>5</v>
      </c>
      <c r="S22" s="458">
        <v>8</v>
      </c>
      <c r="T22" s="455">
        <v>0</v>
      </c>
      <c r="U22" s="455">
        <v>0</v>
      </c>
      <c r="V22" s="455">
        <v>0</v>
      </c>
      <c r="W22" s="455">
        <v>0</v>
      </c>
      <c r="X22" s="455">
        <v>0</v>
      </c>
      <c r="Y22" s="457">
        <f t="shared" si="4"/>
        <v>983</v>
      </c>
      <c r="Z22" s="8">
        <f t="shared" si="5"/>
        <v>123.02878598247811</v>
      </c>
    </row>
    <row r="23" spans="1:26" s="8" customFormat="1" ht="15.75">
      <c r="A23" s="349">
        <v>8</v>
      </c>
      <c r="B23" s="399" t="s">
        <v>313</v>
      </c>
      <c r="C23" s="178">
        <v>1852</v>
      </c>
      <c r="D23" s="455">
        <v>868</v>
      </c>
      <c r="E23" s="455">
        <v>15</v>
      </c>
      <c r="F23" s="455">
        <v>4</v>
      </c>
      <c r="G23" s="178">
        <v>1852</v>
      </c>
      <c r="H23" s="455">
        <v>22</v>
      </c>
      <c r="I23" s="455">
        <v>14</v>
      </c>
      <c r="J23" s="178">
        <v>1852</v>
      </c>
      <c r="K23" s="455">
        <v>1852</v>
      </c>
      <c r="L23" s="455">
        <v>1636</v>
      </c>
      <c r="M23" s="455">
        <v>1636</v>
      </c>
      <c r="N23" s="455">
        <v>0</v>
      </c>
      <c r="O23" s="455">
        <v>4</v>
      </c>
      <c r="P23" s="455">
        <v>2</v>
      </c>
      <c r="Q23" s="455">
        <v>3</v>
      </c>
      <c r="R23" s="455">
        <v>6</v>
      </c>
      <c r="S23" s="455">
        <v>10</v>
      </c>
      <c r="T23" s="455">
        <v>0</v>
      </c>
      <c r="U23" s="455">
        <v>0</v>
      </c>
      <c r="V23" s="455">
        <v>0</v>
      </c>
      <c r="W23" s="455">
        <v>0</v>
      </c>
      <c r="X23" s="455">
        <v>0</v>
      </c>
      <c r="Y23" s="457">
        <f t="shared" si="4"/>
        <v>984</v>
      </c>
      <c r="Z23" s="8">
        <f t="shared" si="5"/>
        <v>113.36405529953917</v>
      </c>
    </row>
    <row r="24" spans="1:26" s="8" customFormat="1" ht="15.75">
      <c r="A24" s="349">
        <v>9</v>
      </c>
      <c r="B24" s="399" t="s">
        <v>289</v>
      </c>
      <c r="C24" s="178">
        <v>528</v>
      </c>
      <c r="D24" s="455">
        <v>284</v>
      </c>
      <c r="E24" s="455">
        <v>1</v>
      </c>
      <c r="F24" s="455">
        <v>0</v>
      </c>
      <c r="G24" s="178">
        <v>388</v>
      </c>
      <c r="H24" s="455">
        <v>3</v>
      </c>
      <c r="I24" s="455">
        <v>8</v>
      </c>
      <c r="J24" s="178">
        <v>528</v>
      </c>
      <c r="K24" s="455">
        <v>528</v>
      </c>
      <c r="L24" s="455">
        <v>528</v>
      </c>
      <c r="M24" s="455">
        <v>528</v>
      </c>
      <c r="N24" s="455">
        <v>0</v>
      </c>
      <c r="O24" s="455">
        <v>0</v>
      </c>
      <c r="P24" s="455">
        <v>1</v>
      </c>
      <c r="Q24" s="455">
        <v>1</v>
      </c>
      <c r="R24" s="455">
        <v>7</v>
      </c>
      <c r="S24" s="455">
        <v>11</v>
      </c>
      <c r="T24" s="455">
        <v>0</v>
      </c>
      <c r="U24" s="455">
        <v>0</v>
      </c>
      <c r="V24" s="455">
        <v>0</v>
      </c>
      <c r="W24" s="455">
        <v>0</v>
      </c>
      <c r="X24" s="455">
        <v>0</v>
      </c>
      <c r="Y24" s="457">
        <f t="shared" si="4"/>
        <v>244</v>
      </c>
      <c r="Z24" s="8">
        <f t="shared" si="5"/>
        <v>85.91549295774648</v>
      </c>
    </row>
    <row r="25" spans="1:26" s="8" customFormat="1" ht="15.75">
      <c r="A25" s="349">
        <v>10</v>
      </c>
      <c r="B25" s="399" t="s">
        <v>290</v>
      </c>
      <c r="C25" s="178">
        <v>495</v>
      </c>
      <c r="D25" s="455">
        <v>217</v>
      </c>
      <c r="E25" s="455">
        <v>2</v>
      </c>
      <c r="F25" s="455">
        <v>2</v>
      </c>
      <c r="G25" s="178">
        <v>495</v>
      </c>
      <c r="H25" s="455">
        <v>5</v>
      </c>
      <c r="I25" s="455">
        <v>0</v>
      </c>
      <c r="J25" s="178">
        <v>195</v>
      </c>
      <c r="K25" s="455">
        <v>495</v>
      </c>
      <c r="L25" s="455">
        <v>495</v>
      </c>
      <c r="M25" s="455">
        <v>495</v>
      </c>
      <c r="N25" s="455">
        <v>20</v>
      </c>
      <c r="O25" s="455">
        <v>0</v>
      </c>
      <c r="P25" s="455">
        <v>6</v>
      </c>
      <c r="Q25" s="455">
        <v>7</v>
      </c>
      <c r="R25" s="455">
        <v>11</v>
      </c>
      <c r="S25" s="455">
        <v>13</v>
      </c>
      <c r="T25" s="455">
        <v>0</v>
      </c>
      <c r="U25" s="455">
        <v>0</v>
      </c>
      <c r="V25" s="455">
        <v>0</v>
      </c>
      <c r="W25" s="455">
        <v>0</v>
      </c>
      <c r="X25" s="455">
        <v>0</v>
      </c>
      <c r="Y25" s="457">
        <f t="shared" si="4"/>
        <v>278</v>
      </c>
      <c r="Z25" s="8">
        <f t="shared" si="5"/>
        <v>128.110599078341</v>
      </c>
    </row>
    <row r="26" spans="1:26" s="8" customFormat="1" ht="15.75">
      <c r="A26" s="349">
        <v>11</v>
      </c>
      <c r="B26" s="399" t="s">
        <v>300</v>
      </c>
      <c r="C26" s="178">
        <v>2975</v>
      </c>
      <c r="D26" s="455">
        <v>1287</v>
      </c>
      <c r="E26" s="455">
        <v>0</v>
      </c>
      <c r="F26" s="455">
        <v>0</v>
      </c>
      <c r="G26" s="178">
        <v>2975</v>
      </c>
      <c r="H26" s="455">
        <v>33</v>
      </c>
      <c r="I26" s="455">
        <v>49</v>
      </c>
      <c r="J26" s="178">
        <v>2153</v>
      </c>
      <c r="K26" s="455">
        <v>2975</v>
      </c>
      <c r="L26" s="455">
        <v>2153</v>
      </c>
      <c r="M26" s="455">
        <v>2153</v>
      </c>
      <c r="N26" s="455">
        <v>0</v>
      </c>
      <c r="O26" s="455">
        <v>0</v>
      </c>
      <c r="P26" s="455">
        <v>5</v>
      </c>
      <c r="Q26" s="455">
        <v>6</v>
      </c>
      <c r="R26" s="455">
        <v>11</v>
      </c>
      <c r="S26" s="455">
        <v>13</v>
      </c>
      <c r="T26" s="455">
        <v>0</v>
      </c>
      <c r="U26" s="455">
        <v>0</v>
      </c>
      <c r="V26" s="455">
        <v>0</v>
      </c>
      <c r="W26" s="455">
        <v>0</v>
      </c>
      <c r="X26" s="455">
        <v>0</v>
      </c>
      <c r="Y26" s="457">
        <f t="shared" si="4"/>
        <v>1688</v>
      </c>
      <c r="Z26" s="8">
        <f t="shared" si="5"/>
        <v>131.15773115773115</v>
      </c>
    </row>
    <row r="27" spans="1:26" s="8" customFormat="1" ht="15" customHeight="1">
      <c r="A27" s="349">
        <v>12</v>
      </c>
      <c r="B27" s="399" t="s">
        <v>314</v>
      </c>
      <c r="C27" s="178">
        <v>2731</v>
      </c>
      <c r="D27" s="455">
        <v>1372</v>
      </c>
      <c r="E27" s="455">
        <v>7</v>
      </c>
      <c r="F27" s="455">
        <v>5</v>
      </c>
      <c r="G27" s="178">
        <v>2727</v>
      </c>
      <c r="H27" s="455">
        <v>10</v>
      </c>
      <c r="I27" s="455">
        <v>15</v>
      </c>
      <c r="J27" s="178">
        <v>2116</v>
      </c>
      <c r="K27" s="455">
        <v>2724</v>
      </c>
      <c r="L27" s="455">
        <v>2724</v>
      </c>
      <c r="M27" s="455">
        <v>2708</v>
      </c>
      <c r="N27" s="455">
        <v>1829</v>
      </c>
      <c r="O27" s="455">
        <v>3</v>
      </c>
      <c r="P27" s="455">
        <v>6</v>
      </c>
      <c r="Q27" s="455">
        <v>10</v>
      </c>
      <c r="R27" s="455">
        <v>11</v>
      </c>
      <c r="S27" s="455">
        <v>17</v>
      </c>
      <c r="T27" s="455">
        <v>0</v>
      </c>
      <c r="U27" s="455">
        <v>0</v>
      </c>
      <c r="V27" s="455">
        <v>0</v>
      </c>
      <c r="W27" s="455">
        <v>0</v>
      </c>
      <c r="X27" s="455">
        <v>0</v>
      </c>
      <c r="Y27" s="457">
        <f t="shared" si="4"/>
        <v>1359</v>
      </c>
      <c r="Z27" s="8">
        <f t="shared" si="5"/>
        <v>99.05247813411079</v>
      </c>
    </row>
    <row r="28" spans="1:26" s="8" customFormat="1" ht="15.75">
      <c r="A28" s="353">
        <v>13</v>
      </c>
      <c r="B28" s="417" t="s">
        <v>291</v>
      </c>
      <c r="C28" s="354">
        <v>715</v>
      </c>
      <c r="D28" s="459">
        <v>338</v>
      </c>
      <c r="E28" s="459">
        <v>2</v>
      </c>
      <c r="F28" s="459">
        <v>0</v>
      </c>
      <c r="G28" s="354">
        <v>715</v>
      </c>
      <c r="H28" s="459">
        <v>29</v>
      </c>
      <c r="I28" s="459">
        <v>4</v>
      </c>
      <c r="J28" s="354">
        <v>681</v>
      </c>
      <c r="K28" s="459">
        <v>681</v>
      </c>
      <c r="L28" s="459">
        <v>681</v>
      </c>
      <c r="M28" s="459">
        <v>681</v>
      </c>
      <c r="N28" s="459">
        <v>56</v>
      </c>
      <c r="O28" s="459">
        <v>2</v>
      </c>
      <c r="P28" s="459">
        <v>1</v>
      </c>
      <c r="Q28" s="459">
        <v>1</v>
      </c>
      <c r="R28" s="459">
        <v>5</v>
      </c>
      <c r="S28" s="459">
        <v>9</v>
      </c>
      <c r="T28" s="459">
        <v>0</v>
      </c>
      <c r="U28" s="459">
        <v>0</v>
      </c>
      <c r="V28" s="459">
        <v>0</v>
      </c>
      <c r="W28" s="459">
        <v>0</v>
      </c>
      <c r="X28" s="459">
        <v>0</v>
      </c>
      <c r="Y28" s="457">
        <f t="shared" si="4"/>
        <v>377</v>
      </c>
      <c r="Z28" s="8">
        <f t="shared" si="5"/>
        <v>111.53846153846155</v>
      </c>
    </row>
  </sheetData>
  <sheetProtection/>
  <mergeCells count="35">
    <mergeCell ref="A6:A9"/>
    <mergeCell ref="B6:B9"/>
    <mergeCell ref="C6:F6"/>
    <mergeCell ref="K6:K9"/>
    <mergeCell ref="H7:I7"/>
    <mergeCell ref="A5:R5"/>
    <mergeCell ref="D8:D9"/>
    <mergeCell ref="E8:E9"/>
    <mergeCell ref="F8:F9"/>
    <mergeCell ref="H8:H9"/>
    <mergeCell ref="C7:C9"/>
    <mergeCell ref="D7:F7"/>
    <mergeCell ref="G7:G9"/>
    <mergeCell ref="W8:W9"/>
    <mergeCell ref="U8:U9"/>
    <mergeCell ref="V8:V9"/>
    <mergeCell ref="W7:X7"/>
    <mergeCell ref="L8:L9"/>
    <mergeCell ref="G6:I6"/>
    <mergeCell ref="J6:J9"/>
    <mergeCell ref="L6:M6"/>
    <mergeCell ref="N6:N9"/>
    <mergeCell ref="O6:O9"/>
    <mergeCell ref="T6:T9"/>
    <mergeCell ref="M8:M9"/>
    <mergeCell ref="A3:X3"/>
    <mergeCell ref="A4:X4"/>
    <mergeCell ref="U6:X6"/>
    <mergeCell ref="P7:P9"/>
    <mergeCell ref="X8:X9"/>
    <mergeCell ref="L7:M7"/>
    <mergeCell ref="Q7:Q9"/>
    <mergeCell ref="R7:R9"/>
    <mergeCell ref="S7:S9"/>
    <mergeCell ref="U7:V7"/>
  </mergeCells>
  <printOptions horizontalCentered="1"/>
  <pageMargins left="0" right="0" top="0.5" bottom="0.5" header="0.5" footer="0.5"/>
  <pageSetup horizontalDpi="600" verticalDpi="600" orientation="landscape" paperSize="9" scale="95" r:id="rId1"/>
</worksheet>
</file>

<file path=xl/worksheets/sheet12.xml><?xml version="1.0" encoding="utf-8"?>
<worksheet xmlns="http://schemas.openxmlformats.org/spreadsheetml/2006/main" xmlns:r="http://schemas.openxmlformats.org/officeDocument/2006/relationships">
  <dimension ref="A1:S22"/>
  <sheetViews>
    <sheetView zoomScalePageLayoutView="0" workbookViewId="0" topLeftCell="A1">
      <selection activeCell="A22" sqref="A22:P22"/>
    </sheetView>
  </sheetViews>
  <sheetFormatPr defaultColWidth="9.140625" defaultRowHeight="12.75"/>
  <cols>
    <col min="1" max="1" width="5.8515625" style="2" customWidth="1"/>
    <col min="2" max="2" width="18.8515625" style="2" customWidth="1"/>
    <col min="3" max="3" width="10.140625" style="2" customWidth="1"/>
    <col min="4" max="4" width="8.8515625" style="2" customWidth="1"/>
    <col min="5" max="5" width="8.28125" style="2" customWidth="1"/>
    <col min="6" max="6" width="8.57421875" style="2" customWidth="1"/>
    <col min="7" max="7" width="8.7109375" style="2" customWidth="1"/>
    <col min="8" max="8" width="7.421875" style="2" customWidth="1"/>
    <col min="9" max="9" width="7.57421875" style="2" customWidth="1"/>
    <col min="10" max="10" width="8.421875" style="2" customWidth="1"/>
    <col min="11" max="11" width="8.00390625" style="2" customWidth="1"/>
    <col min="12" max="12" width="7.57421875" style="2" customWidth="1"/>
    <col min="13" max="15" width="6.7109375" style="2" customWidth="1"/>
    <col min="16" max="16" width="8.7109375" style="2" customWidth="1"/>
    <col min="17" max="16384" width="9.140625" style="2" customWidth="1"/>
  </cols>
  <sheetData>
    <row r="1" spans="1:16" ht="15.75" customHeight="1">
      <c r="A1" s="89" t="s">
        <v>239</v>
      </c>
      <c r="B1" s="89"/>
      <c r="C1" s="90"/>
      <c r="D1" s="90"/>
      <c r="E1" s="90"/>
      <c r="F1" s="90"/>
      <c r="G1" s="90"/>
      <c r="H1" s="90"/>
      <c r="I1" s="90"/>
      <c r="J1" s="90"/>
      <c r="K1" s="90"/>
      <c r="L1" s="90"/>
      <c r="M1" s="90"/>
      <c r="N1" s="90"/>
      <c r="O1" s="90"/>
      <c r="P1" s="90"/>
    </row>
    <row r="2" spans="1:16" ht="15.75" customHeight="1">
      <c r="A2" s="661" t="s">
        <v>117</v>
      </c>
      <c r="B2" s="661"/>
      <c r="C2" s="661"/>
      <c r="D2" s="661"/>
      <c r="E2" s="661"/>
      <c r="F2" s="661"/>
      <c r="G2" s="661"/>
      <c r="H2" s="661"/>
      <c r="I2" s="661"/>
      <c r="J2" s="661"/>
      <c r="K2" s="661"/>
      <c r="L2" s="661"/>
      <c r="M2" s="661"/>
      <c r="N2" s="661"/>
      <c r="O2" s="661"/>
      <c r="P2" s="661"/>
    </row>
    <row r="3" spans="1:16" ht="15.75" customHeight="1">
      <c r="A3" s="763" t="s">
        <v>558</v>
      </c>
      <c r="B3" s="763"/>
      <c r="C3" s="763"/>
      <c r="D3" s="763"/>
      <c r="E3" s="763"/>
      <c r="F3" s="763"/>
      <c r="G3" s="763"/>
      <c r="H3" s="763"/>
      <c r="I3" s="763"/>
      <c r="J3" s="763"/>
      <c r="K3" s="763"/>
      <c r="L3" s="763"/>
      <c r="M3" s="763"/>
      <c r="N3" s="763"/>
      <c r="O3" s="763"/>
      <c r="P3" s="763"/>
    </row>
    <row r="4" spans="1:16" ht="15.75" customHeight="1">
      <c r="A4" s="91"/>
      <c r="B4" s="91"/>
      <c r="C4" s="91"/>
      <c r="D4" s="91"/>
      <c r="E4" s="91"/>
      <c r="F4" s="91"/>
      <c r="G4" s="91"/>
      <c r="H4" s="91"/>
      <c r="I4" s="91"/>
      <c r="J4" s="91"/>
      <c r="K4" s="91"/>
      <c r="L4" s="91"/>
      <c r="M4" s="91"/>
      <c r="N4" s="91"/>
      <c r="O4" s="91"/>
      <c r="P4" s="91"/>
    </row>
    <row r="5" spans="1:16" ht="28.5" customHeight="1">
      <c r="A5" s="658" t="s">
        <v>73</v>
      </c>
      <c r="B5" s="658" t="s">
        <v>235</v>
      </c>
      <c r="C5" s="658" t="s">
        <v>118</v>
      </c>
      <c r="D5" s="658" t="s">
        <v>259</v>
      </c>
      <c r="E5" s="656" t="s">
        <v>98</v>
      </c>
      <c r="F5" s="664"/>
      <c r="G5" s="664"/>
      <c r="H5" s="664"/>
      <c r="I5" s="657"/>
      <c r="J5" s="761" t="s">
        <v>337</v>
      </c>
      <c r="K5" s="762"/>
      <c r="L5" s="761" t="s">
        <v>119</v>
      </c>
      <c r="M5" s="762"/>
      <c r="N5" s="761" t="s">
        <v>120</v>
      </c>
      <c r="O5" s="762"/>
      <c r="P5" s="658" t="s">
        <v>121</v>
      </c>
    </row>
    <row r="6" spans="1:16" ht="18.75" customHeight="1">
      <c r="A6" s="659"/>
      <c r="B6" s="659"/>
      <c r="C6" s="659"/>
      <c r="D6" s="659"/>
      <c r="E6" s="658" t="s">
        <v>76</v>
      </c>
      <c r="F6" s="658" t="s">
        <v>45</v>
      </c>
      <c r="G6" s="658" t="s">
        <v>255</v>
      </c>
      <c r="H6" s="658" t="s">
        <v>260</v>
      </c>
      <c r="I6" s="658" t="s">
        <v>261</v>
      </c>
      <c r="J6" s="658" t="s">
        <v>262</v>
      </c>
      <c r="K6" s="658" t="s">
        <v>256</v>
      </c>
      <c r="L6" s="658" t="s">
        <v>262</v>
      </c>
      <c r="M6" s="658" t="s">
        <v>257</v>
      </c>
      <c r="N6" s="658" t="s">
        <v>262</v>
      </c>
      <c r="O6" s="658" t="s">
        <v>258</v>
      </c>
      <c r="P6" s="659"/>
    </row>
    <row r="7" spans="1:16" ht="38.25" customHeight="1">
      <c r="A7" s="660"/>
      <c r="B7" s="660"/>
      <c r="C7" s="660"/>
      <c r="D7" s="660"/>
      <c r="E7" s="660"/>
      <c r="F7" s="660"/>
      <c r="G7" s="660"/>
      <c r="H7" s="660"/>
      <c r="I7" s="660"/>
      <c r="J7" s="660"/>
      <c r="K7" s="660"/>
      <c r="L7" s="660"/>
      <c r="M7" s="660"/>
      <c r="N7" s="660"/>
      <c r="O7" s="660"/>
      <c r="P7" s="660"/>
    </row>
    <row r="8" spans="1:16" ht="15.75" customHeight="1">
      <c r="A8" s="42">
        <v>1</v>
      </c>
      <c r="B8" s="42">
        <v>2</v>
      </c>
      <c r="C8" s="42">
        <v>3</v>
      </c>
      <c r="D8" s="42">
        <v>4</v>
      </c>
      <c r="E8" s="42">
        <v>5</v>
      </c>
      <c r="F8" s="42">
        <v>6</v>
      </c>
      <c r="G8" s="42">
        <v>7</v>
      </c>
      <c r="H8" s="42">
        <v>8</v>
      </c>
      <c r="I8" s="42">
        <v>9</v>
      </c>
      <c r="J8" s="42">
        <v>10</v>
      </c>
      <c r="K8" s="42">
        <v>11</v>
      </c>
      <c r="L8" s="42">
        <v>12</v>
      </c>
      <c r="M8" s="42">
        <v>13</v>
      </c>
      <c r="N8" s="42">
        <v>14</v>
      </c>
      <c r="O8" s="42">
        <v>15</v>
      </c>
      <c r="P8" s="42">
        <v>16</v>
      </c>
    </row>
    <row r="9" spans="1:19" s="72" customFormat="1" ht="15.75" customHeight="1">
      <c r="A9" s="88"/>
      <c r="B9" s="203" t="s">
        <v>276</v>
      </c>
      <c r="C9" s="204">
        <v>25808</v>
      </c>
      <c r="D9" s="204">
        <v>25707</v>
      </c>
      <c r="E9" s="204">
        <v>27235</v>
      </c>
      <c r="F9" s="204">
        <v>24092</v>
      </c>
      <c r="G9" s="204">
        <v>26677</v>
      </c>
      <c r="H9" s="204">
        <v>25802</v>
      </c>
      <c r="I9" s="240">
        <v>25935</v>
      </c>
      <c r="J9" s="204">
        <v>26983</v>
      </c>
      <c r="K9" s="204">
        <v>25499</v>
      </c>
      <c r="L9" s="189">
        <v>0</v>
      </c>
      <c r="M9" s="189">
        <v>0</v>
      </c>
      <c r="N9" s="189">
        <v>0</v>
      </c>
      <c r="O9" s="189">
        <v>0</v>
      </c>
      <c r="P9" s="205">
        <v>23777</v>
      </c>
      <c r="Q9" s="143"/>
      <c r="R9" s="144"/>
      <c r="S9" s="145"/>
    </row>
    <row r="10" spans="1:16" ht="15.75" customHeight="1">
      <c r="A10" s="85">
        <v>1</v>
      </c>
      <c r="B10" s="57" t="s">
        <v>300</v>
      </c>
      <c r="C10" s="92">
        <v>1860</v>
      </c>
      <c r="D10" s="92">
        <v>1842</v>
      </c>
      <c r="E10" s="92">
        <v>1884</v>
      </c>
      <c r="F10" s="92">
        <v>1773</v>
      </c>
      <c r="G10" s="92">
        <v>1769</v>
      </c>
      <c r="H10" s="92">
        <v>1727</v>
      </c>
      <c r="I10" s="92">
        <v>1858</v>
      </c>
      <c r="J10" s="92">
        <v>2019</v>
      </c>
      <c r="K10" s="92">
        <v>1946</v>
      </c>
      <c r="L10" s="57">
        <v>0</v>
      </c>
      <c r="M10" s="57">
        <v>0</v>
      </c>
      <c r="N10" s="57">
        <v>0</v>
      </c>
      <c r="O10" s="57">
        <v>0</v>
      </c>
      <c r="P10" s="92">
        <v>1636</v>
      </c>
    </row>
    <row r="11" spans="1:16" ht="15.75" customHeight="1">
      <c r="A11" s="85">
        <v>2</v>
      </c>
      <c r="B11" s="57" t="s">
        <v>290</v>
      </c>
      <c r="C11" s="92">
        <v>1488</v>
      </c>
      <c r="D11" s="92">
        <v>1634</v>
      </c>
      <c r="E11" s="92">
        <v>1732</v>
      </c>
      <c r="F11" s="92">
        <v>1426</v>
      </c>
      <c r="G11" s="92">
        <v>1673</v>
      </c>
      <c r="H11" s="92">
        <v>1694</v>
      </c>
      <c r="I11" s="92">
        <v>1542</v>
      </c>
      <c r="J11" s="92">
        <v>1427</v>
      </c>
      <c r="K11" s="92">
        <v>1431</v>
      </c>
      <c r="L11" s="57">
        <v>0</v>
      </c>
      <c r="M11" s="57">
        <v>0</v>
      </c>
      <c r="N11" s="57">
        <v>0</v>
      </c>
      <c r="O11" s="57">
        <v>0</v>
      </c>
      <c r="P11" s="92">
        <v>1344</v>
      </c>
    </row>
    <row r="12" spans="1:16" ht="15.75" customHeight="1">
      <c r="A12" s="85">
        <v>3</v>
      </c>
      <c r="B12" s="57" t="s">
        <v>289</v>
      </c>
      <c r="C12" s="92">
        <v>2787</v>
      </c>
      <c r="D12" s="92">
        <v>2802</v>
      </c>
      <c r="E12" s="92">
        <v>2940</v>
      </c>
      <c r="F12" s="92">
        <v>2664</v>
      </c>
      <c r="G12" s="92">
        <v>3004</v>
      </c>
      <c r="H12" s="92">
        <v>2887</v>
      </c>
      <c r="I12" s="92">
        <v>2832</v>
      </c>
      <c r="J12" s="92">
        <v>2804</v>
      </c>
      <c r="K12" s="92">
        <v>2639</v>
      </c>
      <c r="L12" s="57">
        <v>0</v>
      </c>
      <c r="M12" s="57">
        <v>0</v>
      </c>
      <c r="N12" s="57">
        <v>0</v>
      </c>
      <c r="O12" s="57">
        <v>0</v>
      </c>
      <c r="P12" s="92">
        <v>2341</v>
      </c>
    </row>
    <row r="13" spans="1:16" ht="15.75" customHeight="1">
      <c r="A13" s="85">
        <v>4</v>
      </c>
      <c r="B13" s="57" t="s">
        <v>284</v>
      </c>
      <c r="C13" s="92">
        <v>3403</v>
      </c>
      <c r="D13" s="92">
        <v>3301</v>
      </c>
      <c r="E13" s="92">
        <v>3530</v>
      </c>
      <c r="F13" s="92">
        <v>3190</v>
      </c>
      <c r="G13" s="92">
        <v>3196</v>
      </c>
      <c r="H13" s="92">
        <v>3150</v>
      </c>
      <c r="I13" s="92">
        <v>3301</v>
      </c>
      <c r="J13" s="92">
        <v>3590</v>
      </c>
      <c r="K13" s="92">
        <v>3262</v>
      </c>
      <c r="L13" s="57">
        <v>0</v>
      </c>
      <c r="M13" s="57">
        <v>0</v>
      </c>
      <c r="N13" s="57">
        <v>0</v>
      </c>
      <c r="O13" s="57">
        <v>0</v>
      </c>
      <c r="P13" s="92">
        <v>2782</v>
      </c>
    </row>
    <row r="14" spans="1:16" ht="15.75" customHeight="1">
      <c r="A14" s="85">
        <v>5</v>
      </c>
      <c r="B14" s="57" t="s">
        <v>292</v>
      </c>
      <c r="C14" s="92">
        <v>2733</v>
      </c>
      <c r="D14" s="92">
        <v>2653</v>
      </c>
      <c r="E14" s="92">
        <v>3061</v>
      </c>
      <c r="F14" s="92">
        <v>2631</v>
      </c>
      <c r="G14" s="92">
        <v>3099</v>
      </c>
      <c r="H14" s="92">
        <v>3015</v>
      </c>
      <c r="I14" s="92">
        <v>2680</v>
      </c>
      <c r="J14" s="92">
        <v>2815</v>
      </c>
      <c r="K14" s="92">
        <v>2379</v>
      </c>
      <c r="L14" s="57">
        <v>0</v>
      </c>
      <c r="M14" s="57">
        <v>0</v>
      </c>
      <c r="N14" s="57">
        <v>0</v>
      </c>
      <c r="O14" s="57">
        <v>0</v>
      </c>
      <c r="P14" s="92">
        <v>2966</v>
      </c>
    </row>
    <row r="15" spans="1:16" ht="15.75" customHeight="1">
      <c r="A15" s="85">
        <v>6</v>
      </c>
      <c r="B15" s="57" t="s">
        <v>287</v>
      </c>
      <c r="C15" s="92">
        <v>1994</v>
      </c>
      <c r="D15" s="92">
        <v>1947</v>
      </c>
      <c r="E15" s="92">
        <v>2245</v>
      </c>
      <c r="F15" s="92">
        <v>1744</v>
      </c>
      <c r="G15" s="92">
        <v>1941</v>
      </c>
      <c r="H15" s="92">
        <v>1939</v>
      </c>
      <c r="I15" s="92">
        <v>1949</v>
      </c>
      <c r="J15" s="92">
        <v>2127</v>
      </c>
      <c r="K15" s="92">
        <v>2038</v>
      </c>
      <c r="L15" s="57">
        <v>0</v>
      </c>
      <c r="M15" s="57">
        <v>0</v>
      </c>
      <c r="N15" s="57">
        <v>0</v>
      </c>
      <c r="O15" s="57">
        <v>0</v>
      </c>
      <c r="P15" s="92">
        <v>1888</v>
      </c>
    </row>
    <row r="16" spans="1:16" ht="15.75" customHeight="1">
      <c r="A16" s="85">
        <v>7</v>
      </c>
      <c r="B16" s="57" t="s">
        <v>285</v>
      </c>
      <c r="C16" s="92">
        <v>2512</v>
      </c>
      <c r="D16" s="92">
        <v>2500</v>
      </c>
      <c r="E16" s="92">
        <v>2669</v>
      </c>
      <c r="F16" s="92">
        <v>2185</v>
      </c>
      <c r="G16" s="92">
        <v>2578</v>
      </c>
      <c r="H16" s="92">
        <v>2456</v>
      </c>
      <c r="I16" s="92">
        <v>2594</v>
      </c>
      <c r="J16" s="92">
        <v>2795</v>
      </c>
      <c r="K16" s="92">
        <v>2475</v>
      </c>
      <c r="L16" s="57">
        <v>0</v>
      </c>
      <c r="M16" s="57">
        <v>0</v>
      </c>
      <c r="N16" s="57">
        <v>0</v>
      </c>
      <c r="O16" s="57">
        <v>0</v>
      </c>
      <c r="P16" s="92">
        <v>2355</v>
      </c>
    </row>
    <row r="17" spans="1:16" ht="15.75" customHeight="1">
      <c r="A17" s="85">
        <v>8</v>
      </c>
      <c r="B17" s="57" t="s">
        <v>291</v>
      </c>
      <c r="C17" s="92">
        <v>2020</v>
      </c>
      <c r="D17" s="92">
        <v>1918</v>
      </c>
      <c r="E17" s="92">
        <v>1945</v>
      </c>
      <c r="F17" s="92">
        <v>1697</v>
      </c>
      <c r="G17" s="92">
        <v>1928</v>
      </c>
      <c r="H17" s="92">
        <v>1913</v>
      </c>
      <c r="I17" s="92">
        <v>1970</v>
      </c>
      <c r="J17" s="92">
        <v>2100</v>
      </c>
      <c r="K17" s="92">
        <v>2006</v>
      </c>
      <c r="L17" s="57">
        <v>0</v>
      </c>
      <c r="M17" s="57">
        <v>0</v>
      </c>
      <c r="N17" s="57">
        <v>0</v>
      </c>
      <c r="O17" s="57">
        <v>0</v>
      </c>
      <c r="P17" s="92">
        <v>1460</v>
      </c>
    </row>
    <row r="18" spans="1:16" ht="15.75" customHeight="1">
      <c r="A18" s="85">
        <v>9</v>
      </c>
      <c r="B18" s="57" t="s">
        <v>293</v>
      </c>
      <c r="C18" s="92">
        <v>615</v>
      </c>
      <c r="D18" s="92">
        <v>613</v>
      </c>
      <c r="E18" s="92">
        <v>600</v>
      </c>
      <c r="F18" s="92">
        <v>583</v>
      </c>
      <c r="G18" s="92">
        <v>657</v>
      </c>
      <c r="H18" s="92">
        <v>633</v>
      </c>
      <c r="I18" s="92">
        <v>615</v>
      </c>
      <c r="J18" s="92">
        <v>603</v>
      </c>
      <c r="K18" s="92">
        <v>588</v>
      </c>
      <c r="L18" s="57">
        <v>0</v>
      </c>
      <c r="M18" s="57">
        <v>0</v>
      </c>
      <c r="N18" s="57">
        <v>0</v>
      </c>
      <c r="O18" s="57">
        <v>0</v>
      </c>
      <c r="P18" s="92">
        <v>496</v>
      </c>
    </row>
    <row r="19" spans="1:16" ht="15.75" customHeight="1">
      <c r="A19" s="85">
        <v>10</v>
      </c>
      <c r="B19" s="57" t="s">
        <v>286</v>
      </c>
      <c r="C19" s="92">
        <v>1855</v>
      </c>
      <c r="D19" s="92">
        <v>1880</v>
      </c>
      <c r="E19" s="92">
        <v>1974</v>
      </c>
      <c r="F19" s="92">
        <v>2052</v>
      </c>
      <c r="G19" s="92">
        <v>2011</v>
      </c>
      <c r="H19" s="92">
        <v>1964</v>
      </c>
      <c r="I19" s="92">
        <v>1929</v>
      </c>
      <c r="J19" s="92">
        <v>1898</v>
      </c>
      <c r="K19" s="92">
        <v>1997</v>
      </c>
      <c r="L19" s="57">
        <v>0</v>
      </c>
      <c r="M19" s="57">
        <v>0</v>
      </c>
      <c r="N19" s="57">
        <v>0</v>
      </c>
      <c r="O19" s="57">
        <v>0</v>
      </c>
      <c r="P19" s="92">
        <v>1940</v>
      </c>
    </row>
    <row r="20" spans="1:16" ht="15.75" customHeight="1">
      <c r="A20" s="85">
        <v>11</v>
      </c>
      <c r="B20" s="57" t="s">
        <v>288</v>
      </c>
      <c r="C20" s="92">
        <v>1949</v>
      </c>
      <c r="D20" s="92">
        <v>1927</v>
      </c>
      <c r="E20" s="92">
        <v>1941</v>
      </c>
      <c r="F20" s="92">
        <v>1833</v>
      </c>
      <c r="G20" s="92">
        <v>2089</v>
      </c>
      <c r="H20" s="92">
        <v>1818</v>
      </c>
      <c r="I20" s="92">
        <v>1952</v>
      </c>
      <c r="J20" s="92">
        <v>2019</v>
      </c>
      <c r="K20" s="92">
        <v>2019</v>
      </c>
      <c r="L20" s="57">
        <v>0</v>
      </c>
      <c r="M20" s="57">
        <v>0</v>
      </c>
      <c r="N20" s="57">
        <v>0</v>
      </c>
      <c r="O20" s="57">
        <v>0</v>
      </c>
      <c r="P20" s="92">
        <v>1878</v>
      </c>
    </row>
    <row r="21" spans="1:16" ht="15.75" customHeight="1">
      <c r="A21" s="85">
        <v>12</v>
      </c>
      <c r="B21" s="57" t="s">
        <v>295</v>
      </c>
      <c r="C21" s="92">
        <v>670</v>
      </c>
      <c r="D21" s="92">
        <v>656</v>
      </c>
      <c r="E21" s="92">
        <v>704</v>
      </c>
      <c r="F21" s="92">
        <v>665</v>
      </c>
      <c r="G21" s="92">
        <v>681</v>
      </c>
      <c r="H21" s="92">
        <v>654</v>
      </c>
      <c r="I21" s="92">
        <v>679</v>
      </c>
      <c r="J21" s="92">
        <v>710</v>
      </c>
      <c r="K21" s="92">
        <v>676</v>
      </c>
      <c r="L21" s="57">
        <v>0</v>
      </c>
      <c r="M21" s="57">
        <v>0</v>
      </c>
      <c r="N21" s="57">
        <v>0</v>
      </c>
      <c r="O21" s="57">
        <v>0</v>
      </c>
      <c r="P21" s="92">
        <v>690</v>
      </c>
    </row>
    <row r="22" spans="1:16" ht="15.75" customHeight="1">
      <c r="A22" s="93">
        <v>13</v>
      </c>
      <c r="B22" s="94" t="s">
        <v>498</v>
      </c>
      <c r="C22" s="460">
        <v>1922</v>
      </c>
      <c r="D22" s="460">
        <v>2034</v>
      </c>
      <c r="E22" s="460">
        <v>2010</v>
      </c>
      <c r="F22" s="460">
        <v>1649</v>
      </c>
      <c r="G22" s="460">
        <v>2051</v>
      </c>
      <c r="H22" s="460">
        <v>1952</v>
      </c>
      <c r="I22" s="460">
        <v>2034</v>
      </c>
      <c r="J22" s="460">
        <v>2076</v>
      </c>
      <c r="K22" s="460">
        <v>2043</v>
      </c>
      <c r="L22" s="94">
        <v>0</v>
      </c>
      <c r="M22" s="94">
        <v>0</v>
      </c>
      <c r="N22" s="94">
        <v>0</v>
      </c>
      <c r="O22" s="94">
        <v>0</v>
      </c>
      <c r="P22" s="460">
        <v>2001</v>
      </c>
    </row>
  </sheetData>
  <sheetProtection/>
  <mergeCells count="22">
    <mergeCell ref="D5:D7"/>
    <mergeCell ref="N6:N7"/>
    <mergeCell ref="O6:O7"/>
    <mergeCell ref="A2:P2"/>
    <mergeCell ref="B5:B7"/>
    <mergeCell ref="A5:A7"/>
    <mergeCell ref="A3:P3"/>
    <mergeCell ref="G6:G7"/>
    <mergeCell ref="C5:C7"/>
    <mergeCell ref="E6:E7"/>
    <mergeCell ref="F6:F7"/>
    <mergeCell ref="J5:K5"/>
    <mergeCell ref="J6:J7"/>
    <mergeCell ref="E5:I5"/>
    <mergeCell ref="I6:I7"/>
    <mergeCell ref="H6:H7"/>
    <mergeCell ref="P5:P7"/>
    <mergeCell ref="K6:K7"/>
    <mergeCell ref="L5:M5"/>
    <mergeCell ref="L6:L7"/>
    <mergeCell ref="M6:M7"/>
    <mergeCell ref="N5:O5"/>
  </mergeCells>
  <printOptions horizontalCentered="1"/>
  <pageMargins left="0.5" right="0.5" top="0.5" bottom="0.5"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Z21"/>
  <sheetViews>
    <sheetView zoomScalePageLayoutView="0" workbookViewId="0" topLeftCell="A1">
      <selection activeCell="A21" sqref="A21:Z21"/>
    </sheetView>
  </sheetViews>
  <sheetFormatPr defaultColWidth="9.140625" defaultRowHeight="12.75"/>
  <cols>
    <col min="1" max="1" width="4.7109375" style="2" customWidth="1"/>
    <col min="2" max="2" width="17.57421875" style="2" customWidth="1"/>
    <col min="3" max="3" width="6.140625" style="2" customWidth="1"/>
    <col min="4" max="4" width="6.57421875" style="2" customWidth="1"/>
    <col min="5" max="5" width="5.7109375" style="2" customWidth="1"/>
    <col min="6" max="6" width="5.57421875" style="2" customWidth="1"/>
    <col min="7" max="26" width="4.57421875" style="2" customWidth="1"/>
    <col min="27" max="16384" width="9.140625" style="2" customWidth="1"/>
  </cols>
  <sheetData>
    <row r="1" spans="1:25" ht="15.75" customHeight="1">
      <c r="A1" s="17" t="s">
        <v>240</v>
      </c>
      <c r="B1" s="17"/>
      <c r="C1" s="15"/>
      <c r="D1" s="15"/>
      <c r="E1" s="15"/>
      <c r="F1" s="15"/>
      <c r="G1" s="15"/>
      <c r="H1" s="15"/>
      <c r="I1" s="15"/>
      <c r="J1" s="15"/>
      <c r="K1" s="15"/>
      <c r="L1" s="15"/>
      <c r="M1" s="15"/>
      <c r="N1" s="15"/>
      <c r="O1" s="15"/>
      <c r="P1" s="15"/>
      <c r="Q1" s="15"/>
      <c r="R1" s="15"/>
      <c r="S1" s="15"/>
      <c r="T1" s="15"/>
      <c r="U1" s="15"/>
      <c r="V1" s="15"/>
      <c r="W1" s="15"/>
      <c r="X1" s="15"/>
      <c r="Y1" s="15"/>
    </row>
    <row r="2" spans="1:26" ht="15.75" customHeight="1">
      <c r="A2" s="764" t="s">
        <v>44</v>
      </c>
      <c r="B2" s="764"/>
      <c r="C2" s="764"/>
      <c r="D2" s="764"/>
      <c r="E2" s="764"/>
      <c r="F2" s="764"/>
      <c r="G2" s="764"/>
      <c r="H2" s="764"/>
      <c r="I2" s="764"/>
      <c r="J2" s="764"/>
      <c r="K2" s="764"/>
      <c r="L2" s="764"/>
      <c r="M2" s="764"/>
      <c r="N2" s="764"/>
      <c r="O2" s="764"/>
      <c r="P2" s="764"/>
      <c r="Q2" s="764"/>
      <c r="R2" s="764"/>
      <c r="S2" s="764"/>
      <c r="T2" s="764"/>
      <c r="U2" s="764"/>
      <c r="V2" s="764"/>
      <c r="W2" s="764"/>
      <c r="X2" s="764"/>
      <c r="Y2" s="764"/>
      <c r="Z2" s="764"/>
    </row>
    <row r="3" spans="1:26" ht="15.75" customHeight="1">
      <c r="A3" s="763" t="s">
        <v>559</v>
      </c>
      <c r="B3" s="769"/>
      <c r="C3" s="769"/>
      <c r="D3" s="769"/>
      <c r="E3" s="769"/>
      <c r="F3" s="769"/>
      <c r="G3" s="769"/>
      <c r="H3" s="769"/>
      <c r="I3" s="769"/>
      <c r="J3" s="769"/>
      <c r="K3" s="769"/>
      <c r="L3" s="769"/>
      <c r="M3" s="769"/>
      <c r="N3" s="769"/>
      <c r="O3" s="769"/>
      <c r="P3" s="769"/>
      <c r="Q3" s="769"/>
      <c r="R3" s="769"/>
      <c r="S3" s="769"/>
      <c r="T3" s="769"/>
      <c r="U3" s="769"/>
      <c r="V3" s="769"/>
      <c r="W3" s="769"/>
      <c r="X3" s="769"/>
      <c r="Y3" s="769"/>
      <c r="Z3" s="769"/>
    </row>
    <row r="4" spans="1:25" ht="15.75" customHeight="1">
      <c r="A4" s="15"/>
      <c r="B4" s="15"/>
      <c r="C4" s="15"/>
      <c r="D4" s="15"/>
      <c r="E4" s="15"/>
      <c r="F4" s="15"/>
      <c r="G4" s="15"/>
      <c r="H4" s="15"/>
      <c r="I4" s="15"/>
      <c r="J4" s="15"/>
      <c r="K4" s="15"/>
      <c r="L4" s="15"/>
      <c r="M4" s="15"/>
      <c r="N4" s="15"/>
      <c r="O4" s="15"/>
      <c r="P4" s="15"/>
      <c r="Q4" s="15"/>
      <c r="R4" s="15"/>
      <c r="S4" s="15"/>
      <c r="T4" s="15"/>
      <c r="U4" s="15"/>
      <c r="V4" s="15"/>
      <c r="W4" s="15"/>
      <c r="X4" s="15"/>
      <c r="Y4" s="15"/>
    </row>
    <row r="5" spans="1:26" ht="45" customHeight="1">
      <c r="A5" s="770" t="s">
        <v>73</v>
      </c>
      <c r="B5" s="770" t="s">
        <v>235</v>
      </c>
      <c r="C5" s="765" t="s">
        <v>122</v>
      </c>
      <c r="D5" s="766"/>
      <c r="E5" s="765" t="s">
        <v>123</v>
      </c>
      <c r="F5" s="766"/>
      <c r="G5" s="765" t="s">
        <v>77</v>
      </c>
      <c r="H5" s="766"/>
      <c r="I5" s="765" t="s">
        <v>124</v>
      </c>
      <c r="J5" s="766"/>
      <c r="K5" s="765" t="s">
        <v>78</v>
      </c>
      <c r="L5" s="766"/>
      <c r="M5" s="765" t="s">
        <v>125</v>
      </c>
      <c r="N5" s="766"/>
      <c r="O5" s="767" t="s">
        <v>126</v>
      </c>
      <c r="P5" s="768"/>
      <c r="Q5" s="765" t="s">
        <v>127</v>
      </c>
      <c r="R5" s="766"/>
      <c r="S5" s="765" t="s">
        <v>128</v>
      </c>
      <c r="T5" s="766"/>
      <c r="U5" s="767" t="s">
        <v>129</v>
      </c>
      <c r="V5" s="768"/>
      <c r="W5" s="765" t="s">
        <v>130</v>
      </c>
      <c r="X5" s="766"/>
      <c r="Y5" s="765" t="s">
        <v>120</v>
      </c>
      <c r="Z5" s="766"/>
    </row>
    <row r="6" spans="1:26" ht="15.75" customHeight="1">
      <c r="A6" s="771"/>
      <c r="B6" s="771"/>
      <c r="C6" s="10" t="s">
        <v>79</v>
      </c>
      <c r="D6" s="9" t="s">
        <v>85</v>
      </c>
      <c r="E6" s="23" t="s">
        <v>79</v>
      </c>
      <c r="F6" s="9" t="s">
        <v>85</v>
      </c>
      <c r="G6" s="24" t="s">
        <v>79</v>
      </c>
      <c r="H6" s="9" t="s">
        <v>85</v>
      </c>
      <c r="I6" s="24" t="s">
        <v>79</v>
      </c>
      <c r="J6" s="9" t="s">
        <v>85</v>
      </c>
      <c r="K6" s="24" t="s">
        <v>79</v>
      </c>
      <c r="L6" s="9" t="s">
        <v>85</v>
      </c>
      <c r="M6" s="24" t="s">
        <v>79</v>
      </c>
      <c r="N6" s="9" t="s">
        <v>85</v>
      </c>
      <c r="O6" s="24" t="s">
        <v>79</v>
      </c>
      <c r="P6" s="9" t="s">
        <v>85</v>
      </c>
      <c r="Q6" s="24" t="s">
        <v>79</v>
      </c>
      <c r="R6" s="9" t="s">
        <v>85</v>
      </c>
      <c r="S6" s="24" t="s">
        <v>79</v>
      </c>
      <c r="T6" s="9" t="s">
        <v>85</v>
      </c>
      <c r="U6" s="24" t="s">
        <v>79</v>
      </c>
      <c r="V6" s="9" t="s">
        <v>85</v>
      </c>
      <c r="W6" s="24" t="s">
        <v>79</v>
      </c>
      <c r="X6" s="9" t="s">
        <v>85</v>
      </c>
      <c r="Y6" s="24" t="s">
        <v>79</v>
      </c>
      <c r="Z6" s="5" t="s">
        <v>85</v>
      </c>
    </row>
    <row r="7" spans="1:26" ht="15.75" customHeight="1">
      <c r="A7" s="41">
        <v>1</v>
      </c>
      <c r="B7" s="45">
        <v>2</v>
      </c>
      <c r="C7" s="46">
        <v>3</v>
      </c>
      <c r="D7" s="47">
        <v>4</v>
      </c>
      <c r="E7" s="46">
        <v>5</v>
      </c>
      <c r="F7" s="48">
        <v>6</v>
      </c>
      <c r="G7" s="49">
        <v>7</v>
      </c>
      <c r="H7" s="48">
        <v>8</v>
      </c>
      <c r="I7" s="49">
        <v>9</v>
      </c>
      <c r="J7" s="48">
        <v>10</v>
      </c>
      <c r="K7" s="49">
        <v>11</v>
      </c>
      <c r="L7" s="48">
        <v>12</v>
      </c>
      <c r="M7" s="49">
        <v>13</v>
      </c>
      <c r="N7" s="48">
        <v>14</v>
      </c>
      <c r="O7" s="49">
        <v>15</v>
      </c>
      <c r="P7" s="48">
        <v>16</v>
      </c>
      <c r="Q7" s="49">
        <v>17</v>
      </c>
      <c r="R7" s="48">
        <v>18</v>
      </c>
      <c r="S7" s="49">
        <v>19</v>
      </c>
      <c r="T7" s="48">
        <v>20</v>
      </c>
      <c r="U7" s="49">
        <v>21</v>
      </c>
      <c r="V7" s="48">
        <v>22</v>
      </c>
      <c r="W7" s="49">
        <v>23</v>
      </c>
      <c r="X7" s="48">
        <v>24</v>
      </c>
      <c r="Y7" s="49">
        <v>25</v>
      </c>
      <c r="Z7" s="50">
        <v>26</v>
      </c>
    </row>
    <row r="8" spans="1:26" ht="15.75" customHeight="1">
      <c r="A8" s="76"/>
      <c r="B8" s="77" t="s">
        <v>276</v>
      </c>
      <c r="C8" s="20">
        <f>SUM(C9:C21)</f>
        <v>0</v>
      </c>
      <c r="D8" s="20">
        <f aca="true" t="shared" si="0" ref="D8:Z8">SUM(D9:D21)</f>
        <v>0</v>
      </c>
      <c r="E8" s="20">
        <f t="shared" si="0"/>
        <v>2</v>
      </c>
      <c r="F8" s="20">
        <f t="shared" si="0"/>
        <v>0</v>
      </c>
      <c r="G8" s="20">
        <f t="shared" si="0"/>
        <v>0</v>
      </c>
      <c r="H8" s="20">
        <f t="shared" si="0"/>
        <v>0</v>
      </c>
      <c r="I8" s="20">
        <f t="shared" si="0"/>
        <v>0</v>
      </c>
      <c r="J8" s="20">
        <f t="shared" si="0"/>
        <v>0</v>
      </c>
      <c r="K8" s="20">
        <f t="shared" si="0"/>
        <v>0</v>
      </c>
      <c r="L8" s="20">
        <f t="shared" si="0"/>
        <v>0</v>
      </c>
      <c r="M8" s="20">
        <f t="shared" si="0"/>
        <v>0</v>
      </c>
      <c r="N8" s="20">
        <f t="shared" si="0"/>
        <v>0</v>
      </c>
      <c r="O8" s="20">
        <f t="shared" si="0"/>
        <v>0</v>
      </c>
      <c r="P8" s="20">
        <f t="shared" si="0"/>
        <v>0</v>
      </c>
      <c r="Q8" s="20">
        <f t="shared" si="0"/>
        <v>0</v>
      </c>
      <c r="R8" s="20">
        <f t="shared" si="0"/>
        <v>0</v>
      </c>
      <c r="S8" s="20">
        <f t="shared" si="0"/>
        <v>0</v>
      </c>
      <c r="T8" s="20">
        <f t="shared" si="0"/>
        <v>0</v>
      </c>
      <c r="U8" s="20">
        <f t="shared" si="0"/>
        <v>0</v>
      </c>
      <c r="V8" s="20">
        <f t="shared" si="0"/>
        <v>0</v>
      </c>
      <c r="W8" s="20">
        <f t="shared" si="0"/>
        <v>0</v>
      </c>
      <c r="X8" s="20">
        <f t="shared" si="0"/>
        <v>0</v>
      </c>
      <c r="Y8" s="20">
        <f t="shared" si="0"/>
        <v>0</v>
      </c>
      <c r="Z8" s="20">
        <f t="shared" si="0"/>
        <v>0</v>
      </c>
    </row>
    <row r="9" spans="1:26" ht="15.75" customHeight="1">
      <c r="A9" s="11">
        <v>1</v>
      </c>
      <c r="B9" s="78" t="s">
        <v>284</v>
      </c>
      <c r="C9" s="13">
        <v>0</v>
      </c>
      <c r="D9" s="13">
        <v>0</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row>
    <row r="10" spans="1:26" ht="15.75" customHeight="1">
      <c r="A10" s="11">
        <v>2</v>
      </c>
      <c r="B10" s="78" t="s">
        <v>285</v>
      </c>
      <c r="C10" s="13">
        <v>0</v>
      </c>
      <c r="D10" s="13">
        <v>0</v>
      </c>
      <c r="E10" s="13">
        <v>0</v>
      </c>
      <c r="F10" s="13">
        <v>0</v>
      </c>
      <c r="G10" s="13">
        <v>0</v>
      </c>
      <c r="H10" s="13">
        <v>0</v>
      </c>
      <c r="I10" s="13">
        <v>0</v>
      </c>
      <c r="J10" s="13">
        <v>0</v>
      </c>
      <c r="K10" s="13">
        <v>0</v>
      </c>
      <c r="L10" s="13">
        <v>0</v>
      </c>
      <c r="M10" s="13">
        <v>0</v>
      </c>
      <c r="N10" s="13">
        <v>0</v>
      </c>
      <c r="O10" s="13">
        <v>0</v>
      </c>
      <c r="P10" s="13">
        <v>0</v>
      </c>
      <c r="Q10" s="13">
        <v>0</v>
      </c>
      <c r="R10" s="13">
        <v>0</v>
      </c>
      <c r="S10" s="13">
        <v>0</v>
      </c>
      <c r="T10" s="13">
        <v>0</v>
      </c>
      <c r="U10" s="13">
        <v>0</v>
      </c>
      <c r="V10" s="13">
        <v>0</v>
      </c>
      <c r="W10" s="13">
        <v>0</v>
      </c>
      <c r="X10" s="13">
        <v>0</v>
      </c>
      <c r="Y10" s="13">
        <v>0</v>
      </c>
      <c r="Z10" s="13">
        <v>0</v>
      </c>
    </row>
    <row r="11" spans="1:26" ht="15.75" customHeight="1">
      <c r="A11" s="11">
        <v>3</v>
      </c>
      <c r="B11" s="78" t="s">
        <v>286</v>
      </c>
      <c r="C11" s="13">
        <v>0</v>
      </c>
      <c r="D11" s="13">
        <v>0</v>
      </c>
      <c r="E11" s="13">
        <v>0</v>
      </c>
      <c r="F11" s="13">
        <v>0</v>
      </c>
      <c r="G11" s="13">
        <v>0</v>
      </c>
      <c r="H11" s="13">
        <v>0</v>
      </c>
      <c r="I11" s="13">
        <v>0</v>
      </c>
      <c r="J11" s="13">
        <v>0</v>
      </c>
      <c r="K11" s="13">
        <v>0</v>
      </c>
      <c r="L11" s="13">
        <v>0</v>
      </c>
      <c r="M11" s="13">
        <v>0</v>
      </c>
      <c r="N11" s="13">
        <v>0</v>
      </c>
      <c r="O11" s="13">
        <v>0</v>
      </c>
      <c r="P11" s="13">
        <v>0</v>
      </c>
      <c r="Q11" s="13">
        <v>0</v>
      </c>
      <c r="R11" s="13">
        <v>0</v>
      </c>
      <c r="S11" s="13">
        <v>0</v>
      </c>
      <c r="T11" s="13">
        <v>0</v>
      </c>
      <c r="U11" s="13">
        <v>0</v>
      </c>
      <c r="V11" s="13">
        <v>0</v>
      </c>
      <c r="W11" s="13">
        <v>0</v>
      </c>
      <c r="X11" s="13">
        <v>0</v>
      </c>
      <c r="Y11" s="13">
        <v>0</v>
      </c>
      <c r="Z11" s="13">
        <v>0</v>
      </c>
    </row>
    <row r="12" spans="1:26" ht="15.75" customHeight="1">
      <c r="A12" s="11">
        <v>4</v>
      </c>
      <c r="B12" s="78" t="s">
        <v>287</v>
      </c>
      <c r="C12" s="13">
        <v>0</v>
      </c>
      <c r="D12" s="13">
        <v>0</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row>
    <row r="13" spans="1:26" ht="15.75" customHeight="1">
      <c r="A13" s="11">
        <v>5</v>
      </c>
      <c r="B13" s="78" t="s">
        <v>288</v>
      </c>
      <c r="C13" s="13">
        <v>0</v>
      </c>
      <c r="D13" s="13">
        <v>0</v>
      </c>
      <c r="E13" s="13">
        <v>0</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0</v>
      </c>
      <c r="X13" s="13">
        <v>0</v>
      </c>
      <c r="Y13" s="13">
        <v>0</v>
      </c>
      <c r="Z13" s="13">
        <v>0</v>
      </c>
    </row>
    <row r="14" spans="1:26" ht="15.75" customHeight="1">
      <c r="A14" s="11">
        <v>6</v>
      </c>
      <c r="B14" s="78" t="s">
        <v>289</v>
      </c>
      <c r="C14" s="13">
        <v>0</v>
      </c>
      <c r="D14" s="13">
        <v>0</v>
      </c>
      <c r="E14" s="13">
        <v>0</v>
      </c>
      <c r="F14" s="13">
        <v>0</v>
      </c>
      <c r="G14" s="13">
        <v>0</v>
      </c>
      <c r="H14" s="13">
        <v>0</v>
      </c>
      <c r="I14" s="13">
        <v>0</v>
      </c>
      <c r="J14" s="13">
        <v>0</v>
      </c>
      <c r="K14" s="13">
        <v>0</v>
      </c>
      <c r="L14" s="13">
        <v>0</v>
      </c>
      <c r="M14" s="13">
        <v>0</v>
      </c>
      <c r="N14" s="13">
        <v>0</v>
      </c>
      <c r="O14" s="13">
        <v>0</v>
      </c>
      <c r="P14" s="13">
        <v>0</v>
      </c>
      <c r="Q14" s="13">
        <v>0</v>
      </c>
      <c r="R14" s="13">
        <v>0</v>
      </c>
      <c r="S14" s="13">
        <v>0</v>
      </c>
      <c r="T14" s="13">
        <v>0</v>
      </c>
      <c r="U14" s="13">
        <v>0</v>
      </c>
      <c r="V14" s="13">
        <v>0</v>
      </c>
      <c r="W14" s="13">
        <v>0</v>
      </c>
      <c r="X14" s="13">
        <v>0</v>
      </c>
      <c r="Y14" s="13">
        <v>0</v>
      </c>
      <c r="Z14" s="13">
        <v>0</v>
      </c>
    </row>
    <row r="15" spans="1:26" ht="15.75" customHeight="1">
      <c r="A15" s="11">
        <v>7</v>
      </c>
      <c r="B15" s="78" t="s">
        <v>302</v>
      </c>
      <c r="C15" s="13">
        <v>0</v>
      </c>
      <c r="D15" s="13">
        <v>0</v>
      </c>
      <c r="E15" s="13">
        <v>0</v>
      </c>
      <c r="F15" s="13">
        <v>0</v>
      </c>
      <c r="G15" s="13">
        <v>0</v>
      </c>
      <c r="H15" s="13">
        <v>0</v>
      </c>
      <c r="I15" s="13">
        <v>0</v>
      </c>
      <c r="J15" s="13">
        <v>0</v>
      </c>
      <c r="K15" s="13">
        <v>0</v>
      </c>
      <c r="L15" s="13">
        <v>0</v>
      </c>
      <c r="M15" s="13">
        <v>0</v>
      </c>
      <c r="N15" s="13">
        <v>0</v>
      </c>
      <c r="O15" s="13">
        <v>0</v>
      </c>
      <c r="P15" s="13">
        <v>0</v>
      </c>
      <c r="Q15" s="13">
        <v>0</v>
      </c>
      <c r="R15" s="13">
        <v>0</v>
      </c>
      <c r="S15" s="13">
        <v>0</v>
      </c>
      <c r="T15" s="13">
        <v>0</v>
      </c>
      <c r="U15" s="13">
        <v>0</v>
      </c>
      <c r="V15" s="13">
        <v>0</v>
      </c>
      <c r="W15" s="13">
        <v>0</v>
      </c>
      <c r="X15" s="13">
        <v>0</v>
      </c>
      <c r="Y15" s="13">
        <v>0</v>
      </c>
      <c r="Z15" s="13">
        <v>0</v>
      </c>
    </row>
    <row r="16" spans="1:26" ht="15.75" customHeight="1">
      <c r="A16" s="11">
        <v>8</v>
      </c>
      <c r="B16" s="78" t="s">
        <v>290</v>
      </c>
      <c r="C16" s="13">
        <v>0</v>
      </c>
      <c r="D16" s="13">
        <v>0</v>
      </c>
      <c r="E16" s="13">
        <v>0</v>
      </c>
      <c r="F16" s="13">
        <v>0</v>
      </c>
      <c r="G16" s="13">
        <v>0</v>
      </c>
      <c r="H16" s="13">
        <v>0</v>
      </c>
      <c r="I16" s="13">
        <v>0</v>
      </c>
      <c r="J16" s="13">
        <v>0</v>
      </c>
      <c r="K16" s="13">
        <v>0</v>
      </c>
      <c r="L16" s="13">
        <v>0</v>
      </c>
      <c r="M16" s="13">
        <v>0</v>
      </c>
      <c r="N16" s="13">
        <v>0</v>
      </c>
      <c r="O16" s="13">
        <v>0</v>
      </c>
      <c r="P16" s="13">
        <v>0</v>
      </c>
      <c r="Q16" s="13">
        <v>0</v>
      </c>
      <c r="R16" s="13">
        <v>0</v>
      </c>
      <c r="S16" s="13">
        <v>0</v>
      </c>
      <c r="T16" s="13">
        <v>0</v>
      </c>
      <c r="U16" s="13">
        <v>0</v>
      </c>
      <c r="V16" s="13">
        <v>0</v>
      </c>
      <c r="W16" s="13">
        <v>0</v>
      </c>
      <c r="X16" s="13">
        <v>0</v>
      </c>
      <c r="Y16" s="13">
        <v>0</v>
      </c>
      <c r="Z16" s="13">
        <v>0</v>
      </c>
    </row>
    <row r="17" spans="1:26" ht="15.75" customHeight="1">
      <c r="A17" s="11">
        <v>9</v>
      </c>
      <c r="B17" s="78" t="s">
        <v>291</v>
      </c>
      <c r="C17" s="13">
        <v>0</v>
      </c>
      <c r="D17" s="13">
        <v>0</v>
      </c>
      <c r="E17" s="13">
        <v>0</v>
      </c>
      <c r="F17" s="13">
        <v>0</v>
      </c>
      <c r="G17" s="13">
        <v>0</v>
      </c>
      <c r="H17" s="13">
        <v>0</v>
      </c>
      <c r="I17" s="13">
        <v>0</v>
      </c>
      <c r="J17" s="13">
        <v>0</v>
      </c>
      <c r="K17" s="13">
        <v>0</v>
      </c>
      <c r="L17" s="13">
        <v>0</v>
      </c>
      <c r="M17" s="13">
        <v>0</v>
      </c>
      <c r="N17" s="13">
        <v>0</v>
      </c>
      <c r="O17" s="13">
        <v>0</v>
      </c>
      <c r="P17" s="13">
        <v>0</v>
      </c>
      <c r="Q17" s="13">
        <v>0</v>
      </c>
      <c r="R17" s="13">
        <v>0</v>
      </c>
      <c r="S17" s="13">
        <v>0</v>
      </c>
      <c r="T17" s="13">
        <v>0</v>
      </c>
      <c r="U17" s="13">
        <v>0</v>
      </c>
      <c r="V17" s="13">
        <v>0</v>
      </c>
      <c r="W17" s="13">
        <v>0</v>
      </c>
      <c r="X17" s="13">
        <v>0</v>
      </c>
      <c r="Y17" s="13">
        <v>0</v>
      </c>
      <c r="Z17" s="13">
        <v>0</v>
      </c>
    </row>
    <row r="18" spans="1:26" ht="15.75" customHeight="1">
      <c r="A18" s="11">
        <v>10</v>
      </c>
      <c r="B18" s="78" t="s">
        <v>292</v>
      </c>
      <c r="C18" s="13">
        <v>0</v>
      </c>
      <c r="D18" s="13">
        <v>0</v>
      </c>
      <c r="E18" s="13">
        <v>2</v>
      </c>
      <c r="F18" s="13">
        <v>0</v>
      </c>
      <c r="G18" s="13">
        <v>0</v>
      </c>
      <c r="H18" s="13">
        <v>0</v>
      </c>
      <c r="I18" s="13">
        <v>0</v>
      </c>
      <c r="J18" s="13">
        <v>0</v>
      </c>
      <c r="K18" s="13">
        <v>0</v>
      </c>
      <c r="L18" s="13">
        <v>0</v>
      </c>
      <c r="M18" s="13">
        <v>0</v>
      </c>
      <c r="N18" s="13">
        <v>0</v>
      </c>
      <c r="O18" s="13">
        <v>0</v>
      </c>
      <c r="P18" s="13">
        <v>0</v>
      </c>
      <c r="Q18" s="13">
        <v>0</v>
      </c>
      <c r="R18" s="13">
        <v>0</v>
      </c>
      <c r="S18" s="13">
        <v>0</v>
      </c>
      <c r="T18" s="13">
        <v>0</v>
      </c>
      <c r="U18" s="13">
        <v>0</v>
      </c>
      <c r="V18" s="13">
        <v>0</v>
      </c>
      <c r="W18" s="13">
        <v>0</v>
      </c>
      <c r="X18" s="13">
        <v>0</v>
      </c>
      <c r="Y18" s="13">
        <v>0</v>
      </c>
      <c r="Z18" s="13">
        <v>0</v>
      </c>
    </row>
    <row r="19" spans="1:26" ht="15.75" customHeight="1">
      <c r="A19" s="11">
        <v>11</v>
      </c>
      <c r="B19" s="78" t="s">
        <v>293</v>
      </c>
      <c r="C19" s="13">
        <v>0</v>
      </c>
      <c r="D19" s="13">
        <v>0</v>
      </c>
      <c r="E19" s="13">
        <v>0</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row>
    <row r="20" spans="1:26" ht="15.75" customHeight="1">
      <c r="A20" s="11">
        <v>12</v>
      </c>
      <c r="B20" s="78" t="s">
        <v>294</v>
      </c>
      <c r="C20" s="13">
        <v>0</v>
      </c>
      <c r="D20" s="13">
        <v>0</v>
      </c>
      <c r="E20" s="13">
        <v>0</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0</v>
      </c>
    </row>
    <row r="21" spans="1:26" ht="15.75" customHeight="1">
      <c r="A21" s="83">
        <v>13</v>
      </c>
      <c r="B21" s="550" t="s">
        <v>295</v>
      </c>
      <c r="C21" s="551">
        <v>0</v>
      </c>
      <c r="D21" s="551">
        <v>0</v>
      </c>
      <c r="E21" s="551">
        <v>0</v>
      </c>
      <c r="F21" s="551">
        <v>0</v>
      </c>
      <c r="G21" s="551">
        <v>0</v>
      </c>
      <c r="H21" s="551">
        <v>0</v>
      </c>
      <c r="I21" s="551">
        <v>0</v>
      </c>
      <c r="J21" s="551">
        <v>0</v>
      </c>
      <c r="K21" s="551">
        <v>0</v>
      </c>
      <c r="L21" s="551">
        <v>0</v>
      </c>
      <c r="M21" s="551">
        <v>0</v>
      </c>
      <c r="N21" s="551">
        <v>0</v>
      </c>
      <c r="O21" s="551">
        <v>0</v>
      </c>
      <c r="P21" s="551">
        <v>0</v>
      </c>
      <c r="Q21" s="551">
        <v>0</v>
      </c>
      <c r="R21" s="551">
        <v>0</v>
      </c>
      <c r="S21" s="551">
        <v>0</v>
      </c>
      <c r="T21" s="551">
        <v>0</v>
      </c>
      <c r="U21" s="551">
        <v>0</v>
      </c>
      <c r="V21" s="551">
        <v>0</v>
      </c>
      <c r="W21" s="551">
        <v>0</v>
      </c>
      <c r="X21" s="551">
        <v>0</v>
      </c>
      <c r="Y21" s="551">
        <v>0</v>
      </c>
      <c r="Z21" s="551">
        <v>0</v>
      </c>
    </row>
  </sheetData>
  <sheetProtection/>
  <mergeCells count="16">
    <mergeCell ref="B5:B6"/>
    <mergeCell ref="A5:A6"/>
    <mergeCell ref="G5:H5"/>
    <mergeCell ref="I5:J5"/>
    <mergeCell ref="O5:P5"/>
    <mergeCell ref="Q5:R5"/>
    <mergeCell ref="A2:Z2"/>
    <mergeCell ref="S5:T5"/>
    <mergeCell ref="U5:V5"/>
    <mergeCell ref="W5:X5"/>
    <mergeCell ref="Y5:Z5"/>
    <mergeCell ref="K5:L5"/>
    <mergeCell ref="M5:N5"/>
    <mergeCell ref="A3:Z3"/>
    <mergeCell ref="C5:D5"/>
    <mergeCell ref="E5:F5"/>
  </mergeCells>
  <printOptions horizontalCentered="1"/>
  <pageMargins left="0.5" right="0.5" top="0.5" bottom="0.5"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Q59"/>
  <sheetViews>
    <sheetView zoomScalePageLayoutView="0" workbookViewId="0" topLeftCell="A1">
      <pane ySplit="6" topLeftCell="A7" activePane="bottomLeft" state="frozen"/>
      <selection pane="topLeft" activeCell="A1" sqref="A1"/>
      <selection pane="bottomLeft" activeCell="A1" sqref="A1:IV16384"/>
    </sheetView>
  </sheetViews>
  <sheetFormatPr defaultColWidth="9.140625" defaultRowHeight="12.75"/>
  <cols>
    <col min="1" max="1" width="5.421875" style="96" customWidth="1"/>
    <col min="2" max="2" width="29.28125" style="96" customWidth="1"/>
    <col min="3" max="3" width="10.421875" style="96" customWidth="1"/>
    <col min="4" max="4" width="10.7109375" style="96" customWidth="1"/>
    <col min="5" max="5" width="10.57421875" style="96" customWidth="1"/>
    <col min="6" max="6" width="11.28125" style="96" customWidth="1"/>
    <col min="7" max="7" width="9.57421875" style="96" customWidth="1"/>
    <col min="8" max="8" width="11.140625" style="96" customWidth="1"/>
    <col min="9" max="9" width="10.00390625" style="96" customWidth="1"/>
    <col min="10" max="10" width="8.8515625" style="96" customWidth="1"/>
    <col min="11" max="11" width="9.8515625" style="96" customWidth="1"/>
    <col min="12" max="12" width="8.8515625" style="96" customWidth="1"/>
    <col min="13" max="13" width="10.28125" style="96" customWidth="1"/>
    <col min="14" max="16" width="9.00390625" style="96" customWidth="1"/>
    <col min="17" max="17" width="14.57421875" style="96" customWidth="1"/>
    <col min="18" max="16384" width="9.140625" style="96" customWidth="1"/>
  </cols>
  <sheetData>
    <row r="1" spans="1:13" ht="15.75" customHeight="1">
      <c r="A1" s="95" t="s">
        <v>241</v>
      </c>
      <c r="B1" s="95"/>
      <c r="C1" s="95"/>
      <c r="D1" s="95"/>
      <c r="E1" s="95"/>
      <c r="F1" s="95"/>
      <c r="G1" s="95"/>
      <c r="H1" s="95"/>
      <c r="I1" s="95"/>
      <c r="J1" s="95"/>
      <c r="K1" s="95"/>
      <c r="L1" s="95"/>
      <c r="M1" s="95"/>
    </row>
    <row r="2" spans="1:13" ht="15.75" customHeight="1">
      <c r="A2" s="773" t="s">
        <v>131</v>
      </c>
      <c r="B2" s="773"/>
      <c r="C2" s="773"/>
      <c r="D2" s="773"/>
      <c r="E2" s="773"/>
      <c r="F2" s="773"/>
      <c r="G2" s="773"/>
      <c r="H2" s="773"/>
      <c r="I2" s="773"/>
      <c r="J2" s="773"/>
      <c r="K2" s="773"/>
      <c r="L2" s="773"/>
      <c r="M2" s="773"/>
    </row>
    <row r="3" spans="1:13" ht="15.75" customHeight="1">
      <c r="A3" s="774" t="s">
        <v>558</v>
      </c>
      <c r="B3" s="774"/>
      <c r="C3" s="774"/>
      <c r="D3" s="774"/>
      <c r="E3" s="774"/>
      <c r="F3" s="774"/>
      <c r="G3" s="774"/>
      <c r="H3" s="774"/>
      <c r="I3" s="774"/>
      <c r="J3" s="774"/>
      <c r="K3" s="774"/>
      <c r="L3" s="774"/>
      <c r="M3" s="774"/>
    </row>
    <row r="4" spans="1:13" ht="18.75" customHeight="1">
      <c r="A4" s="669" t="s">
        <v>73</v>
      </c>
      <c r="B4" s="669" t="s">
        <v>95</v>
      </c>
      <c r="C4" s="775" t="s">
        <v>275</v>
      </c>
      <c r="D4" s="776"/>
      <c r="E4" s="776"/>
      <c r="F4" s="776"/>
      <c r="G4" s="777"/>
      <c r="H4" s="775" t="s">
        <v>132</v>
      </c>
      <c r="I4" s="776"/>
      <c r="J4" s="776"/>
      <c r="K4" s="776"/>
      <c r="L4" s="777"/>
      <c r="M4" s="669" t="s">
        <v>133</v>
      </c>
    </row>
    <row r="5" spans="1:13" ht="18.75" customHeight="1">
      <c r="A5" s="670"/>
      <c r="B5" s="670"/>
      <c r="C5" s="669" t="s">
        <v>82</v>
      </c>
      <c r="D5" s="674" t="s">
        <v>98</v>
      </c>
      <c r="E5" s="675"/>
      <c r="F5" s="675"/>
      <c r="G5" s="676"/>
      <c r="H5" s="669" t="s">
        <v>82</v>
      </c>
      <c r="I5" s="674" t="s">
        <v>98</v>
      </c>
      <c r="J5" s="675"/>
      <c r="K5" s="675"/>
      <c r="L5" s="676"/>
      <c r="M5" s="670"/>
    </row>
    <row r="6" spans="1:16" ht="68.25" customHeight="1">
      <c r="A6" s="671"/>
      <c r="B6" s="671"/>
      <c r="C6" s="671"/>
      <c r="D6" s="97" t="s">
        <v>87</v>
      </c>
      <c r="E6" s="97" t="s">
        <v>89</v>
      </c>
      <c r="F6" s="97" t="s">
        <v>252</v>
      </c>
      <c r="G6" s="99" t="s">
        <v>134</v>
      </c>
      <c r="H6" s="671"/>
      <c r="I6" s="97" t="s">
        <v>87</v>
      </c>
      <c r="J6" s="100" t="s">
        <v>89</v>
      </c>
      <c r="K6" s="97" t="s">
        <v>252</v>
      </c>
      <c r="L6" s="98" t="s">
        <v>134</v>
      </c>
      <c r="M6" s="671"/>
      <c r="N6" s="97" t="s">
        <v>551</v>
      </c>
      <c r="O6" s="97" t="s">
        <v>552</v>
      </c>
      <c r="P6" s="97" t="s">
        <v>553</v>
      </c>
    </row>
    <row r="7" spans="1:13" ht="15.75" customHeight="1">
      <c r="A7" s="101">
        <v>1</v>
      </c>
      <c r="B7" s="102">
        <v>2</v>
      </c>
      <c r="C7" s="103">
        <v>3</v>
      </c>
      <c r="D7" s="102">
        <v>4</v>
      </c>
      <c r="E7" s="103">
        <v>5</v>
      </c>
      <c r="F7" s="103">
        <v>6</v>
      </c>
      <c r="G7" s="103">
        <v>7</v>
      </c>
      <c r="H7" s="103">
        <v>8</v>
      </c>
      <c r="I7" s="102">
        <v>9</v>
      </c>
      <c r="J7" s="103">
        <v>10</v>
      </c>
      <c r="K7" s="102">
        <v>11</v>
      </c>
      <c r="L7" s="103">
        <v>12</v>
      </c>
      <c r="M7" s="103">
        <v>13</v>
      </c>
    </row>
    <row r="8" spans="1:17" s="106" customFormat="1" ht="15.75" customHeight="1">
      <c r="A8" s="104"/>
      <c r="B8" s="104" t="s">
        <v>276</v>
      </c>
      <c r="C8" s="105">
        <f aca="true" t="shared" si="0" ref="C8:M8">C9+C53</f>
        <v>2260421</v>
      </c>
      <c r="D8" s="105">
        <f t="shared" si="0"/>
        <v>1141350</v>
      </c>
      <c r="E8" s="105">
        <f t="shared" si="0"/>
        <v>1386385</v>
      </c>
      <c r="F8" s="105">
        <f t="shared" si="0"/>
        <v>294731</v>
      </c>
      <c r="G8" s="105">
        <f t="shared" si="0"/>
        <v>340739</v>
      </c>
      <c r="H8" s="105">
        <f t="shared" si="0"/>
        <v>234628</v>
      </c>
      <c r="I8" s="105">
        <f t="shared" si="0"/>
        <v>122689</v>
      </c>
      <c r="J8" s="105">
        <f t="shared" si="0"/>
        <v>216422</v>
      </c>
      <c r="K8" s="105">
        <f t="shared" si="0"/>
        <v>20667</v>
      </c>
      <c r="L8" s="105">
        <f t="shared" si="0"/>
        <v>38831</v>
      </c>
      <c r="M8" s="105">
        <f t="shared" si="0"/>
        <v>1607294</v>
      </c>
      <c r="N8" s="334"/>
      <c r="O8" s="334"/>
      <c r="P8" s="334"/>
      <c r="Q8" s="602">
        <f>C8+'11_2CLS'!C10</f>
        <v>2342617</v>
      </c>
    </row>
    <row r="9" spans="1:16" s="106" customFormat="1" ht="15.75" customHeight="1">
      <c r="A9" s="107" t="s">
        <v>71</v>
      </c>
      <c r="B9" s="108" t="s">
        <v>236</v>
      </c>
      <c r="C9" s="109">
        <f aca="true" t="shared" si="1" ref="C9:M9">C10+C24</f>
        <v>2218955</v>
      </c>
      <c r="D9" s="109">
        <f t="shared" si="1"/>
        <v>1120586</v>
      </c>
      <c r="E9" s="109">
        <f t="shared" si="1"/>
        <v>1348788</v>
      </c>
      <c r="F9" s="109">
        <f t="shared" si="1"/>
        <v>294731</v>
      </c>
      <c r="G9" s="109">
        <f t="shared" si="1"/>
        <v>337872</v>
      </c>
      <c r="H9" s="109">
        <f t="shared" si="1"/>
        <v>232538</v>
      </c>
      <c r="I9" s="109">
        <f t="shared" si="1"/>
        <v>121625</v>
      </c>
      <c r="J9" s="109">
        <f t="shared" si="1"/>
        <v>214343</v>
      </c>
      <c r="K9" s="109">
        <f t="shared" si="1"/>
        <v>20667</v>
      </c>
      <c r="L9" s="109">
        <f t="shared" si="1"/>
        <v>38822</v>
      </c>
      <c r="M9" s="109">
        <f t="shared" si="1"/>
        <v>1604187</v>
      </c>
      <c r="N9" s="335"/>
      <c r="O9" s="335"/>
      <c r="P9" s="335"/>
    </row>
    <row r="10" spans="1:16" s="106" customFormat="1" ht="15.75" customHeight="1">
      <c r="A10" s="111" t="s">
        <v>74</v>
      </c>
      <c r="B10" s="112" t="s">
        <v>234</v>
      </c>
      <c r="C10" s="113">
        <f aca="true" t="shared" si="2" ref="C10:M10">SUM(C11:C23)</f>
        <v>335816</v>
      </c>
      <c r="D10" s="113">
        <f t="shared" si="2"/>
        <v>193594</v>
      </c>
      <c r="E10" s="113">
        <f t="shared" si="2"/>
        <v>118479</v>
      </c>
      <c r="F10" s="113">
        <f t="shared" si="2"/>
        <v>12968</v>
      </c>
      <c r="G10" s="113">
        <f t="shared" si="2"/>
        <v>49220</v>
      </c>
      <c r="H10" s="113">
        <f t="shared" si="2"/>
        <v>75186</v>
      </c>
      <c r="I10" s="113">
        <f t="shared" si="2"/>
        <v>36682</v>
      </c>
      <c r="J10" s="113">
        <f t="shared" si="2"/>
        <v>68437</v>
      </c>
      <c r="K10" s="113">
        <f t="shared" si="2"/>
        <v>6890</v>
      </c>
      <c r="L10" s="113">
        <f t="shared" si="2"/>
        <v>10236</v>
      </c>
      <c r="M10" s="113">
        <f t="shared" si="2"/>
        <v>582113</v>
      </c>
      <c r="N10" s="113">
        <f>SUM(N11:N14)</f>
        <v>0</v>
      </c>
      <c r="O10" s="113"/>
      <c r="P10" s="113"/>
    </row>
    <row r="11" spans="1:16" s="106" customFormat="1" ht="15.75" customHeight="1">
      <c r="A11" s="114">
        <v>1</v>
      </c>
      <c r="B11" s="115" t="s">
        <v>328</v>
      </c>
      <c r="C11" s="116">
        <v>271140</v>
      </c>
      <c r="D11" s="116">
        <v>175397</v>
      </c>
      <c r="E11" s="116">
        <v>92486</v>
      </c>
      <c r="F11" s="116">
        <v>1893</v>
      </c>
      <c r="G11" s="116">
        <v>46750</v>
      </c>
      <c r="H11" s="116">
        <v>60189</v>
      </c>
      <c r="I11" s="116">
        <v>30170</v>
      </c>
      <c r="J11" s="116">
        <v>54011</v>
      </c>
      <c r="K11" s="116">
        <v>1187</v>
      </c>
      <c r="L11" s="116">
        <v>8999</v>
      </c>
      <c r="M11" s="116">
        <v>359930</v>
      </c>
      <c r="N11" s="335"/>
      <c r="O11" s="336"/>
      <c r="P11" s="335"/>
    </row>
    <row r="12" spans="1:16" s="106" customFormat="1" ht="15.75" customHeight="1">
      <c r="A12" s="114">
        <v>2</v>
      </c>
      <c r="B12" s="115" t="s">
        <v>356</v>
      </c>
      <c r="C12" s="116">
        <v>8203</v>
      </c>
      <c r="D12" s="116">
        <v>3082</v>
      </c>
      <c r="E12" s="116">
        <v>8129</v>
      </c>
      <c r="F12" s="116">
        <v>1517</v>
      </c>
      <c r="G12" s="116">
        <v>1160</v>
      </c>
      <c r="H12" s="116">
        <v>5247</v>
      </c>
      <c r="I12" s="116">
        <v>1954</v>
      </c>
      <c r="J12" s="116">
        <v>5182</v>
      </c>
      <c r="K12" s="116">
        <v>1383</v>
      </c>
      <c r="L12" s="116">
        <v>1128</v>
      </c>
      <c r="M12" s="116">
        <v>98873</v>
      </c>
      <c r="N12" s="335"/>
      <c r="O12" s="336"/>
      <c r="P12" s="335"/>
    </row>
    <row r="13" spans="1:16" s="106" customFormat="1" ht="15.75" customHeight="1">
      <c r="A13" s="114">
        <v>3</v>
      </c>
      <c r="B13" s="115" t="s">
        <v>301</v>
      </c>
      <c r="C13" s="116">
        <v>4630</v>
      </c>
      <c r="D13" s="116">
        <v>1363</v>
      </c>
      <c r="E13" s="116">
        <v>3498</v>
      </c>
      <c r="F13" s="116"/>
      <c r="G13" s="116">
        <v>78</v>
      </c>
      <c r="H13" s="116">
        <v>1832</v>
      </c>
      <c r="I13" s="116">
        <v>574</v>
      </c>
      <c r="J13" s="116">
        <v>1700</v>
      </c>
      <c r="K13" s="116"/>
      <c r="L13" s="116">
        <v>14</v>
      </c>
      <c r="M13" s="116">
        <v>31847</v>
      </c>
      <c r="N13" s="335"/>
      <c r="O13" s="336"/>
      <c r="P13" s="335"/>
    </row>
    <row r="14" spans="1:16" s="118" customFormat="1" ht="15.75" hidden="1">
      <c r="A14" s="114">
        <v>5</v>
      </c>
      <c r="B14" s="57" t="s">
        <v>327</v>
      </c>
      <c r="C14" s="116">
        <f>SUM(C15:C19)</f>
        <v>15072</v>
      </c>
      <c r="D14" s="116"/>
      <c r="E14" s="116"/>
      <c r="F14" s="116"/>
      <c r="G14" s="116"/>
      <c r="H14" s="116"/>
      <c r="I14" s="116"/>
      <c r="J14" s="116"/>
      <c r="K14" s="116"/>
      <c r="L14" s="116"/>
      <c r="M14" s="116"/>
      <c r="N14" s="337"/>
      <c r="O14" s="336" t="e">
        <f aca="true" t="shared" si="3" ref="O14:O20">M14*100/(365*N14)</f>
        <v>#DIV/0!</v>
      </c>
      <c r="P14" s="335" t="e">
        <f aca="true" t="shared" si="4" ref="P14:P20">O14*N14/100</f>
        <v>#DIV/0!</v>
      </c>
    </row>
    <row r="15" spans="1:16" s="4" customFormat="1" ht="14.25" customHeight="1" hidden="1">
      <c r="A15" s="114">
        <v>5</v>
      </c>
      <c r="B15" s="57" t="s">
        <v>327</v>
      </c>
      <c r="C15" s="84">
        <f>805+1700</f>
        <v>2505</v>
      </c>
      <c r="D15" s="84">
        <v>1125</v>
      </c>
      <c r="E15" s="84">
        <v>350</v>
      </c>
      <c r="F15" s="84"/>
      <c r="G15" s="84"/>
      <c r="H15" s="84">
        <v>284</v>
      </c>
      <c r="I15" s="84"/>
      <c r="J15" s="84">
        <v>284</v>
      </c>
      <c r="K15" s="84"/>
      <c r="L15" s="84"/>
      <c r="M15" s="84">
        <v>906</v>
      </c>
      <c r="N15" s="1"/>
      <c r="O15" s="336" t="e">
        <f t="shared" si="3"/>
        <v>#DIV/0!</v>
      </c>
      <c r="P15" s="335" t="e">
        <f t="shared" si="4"/>
        <v>#DIV/0!</v>
      </c>
    </row>
    <row r="16" spans="1:16" s="118" customFormat="1" ht="15.75" customHeight="1" hidden="1">
      <c r="A16" s="114">
        <v>5</v>
      </c>
      <c r="B16" s="57" t="s">
        <v>327</v>
      </c>
      <c r="C16" s="116">
        <v>855</v>
      </c>
      <c r="D16" s="116">
        <v>350</v>
      </c>
      <c r="E16" s="116"/>
      <c r="F16" s="116"/>
      <c r="G16" s="116"/>
      <c r="H16" s="116"/>
      <c r="I16" s="116"/>
      <c r="J16" s="116"/>
      <c r="K16" s="116"/>
      <c r="L16" s="116"/>
      <c r="M16" s="116"/>
      <c r="N16" s="337"/>
      <c r="O16" s="336" t="e">
        <f t="shared" si="3"/>
        <v>#DIV/0!</v>
      </c>
      <c r="P16" s="335" t="e">
        <f t="shared" si="4"/>
        <v>#DIV/0!</v>
      </c>
    </row>
    <row r="17" spans="1:16" s="118" customFormat="1" ht="15.75" customHeight="1" hidden="1">
      <c r="A17" s="114">
        <v>5</v>
      </c>
      <c r="B17" s="57" t="s">
        <v>327</v>
      </c>
      <c r="C17" s="116">
        <v>5874</v>
      </c>
      <c r="D17" s="116"/>
      <c r="E17" s="116"/>
      <c r="F17" s="116"/>
      <c r="G17" s="116"/>
      <c r="H17" s="116"/>
      <c r="I17" s="116"/>
      <c r="J17" s="116"/>
      <c r="K17" s="116"/>
      <c r="L17" s="116"/>
      <c r="M17" s="116"/>
      <c r="N17" s="337"/>
      <c r="O17" s="336" t="e">
        <f t="shared" si="3"/>
        <v>#DIV/0!</v>
      </c>
      <c r="P17" s="335" t="e">
        <f t="shared" si="4"/>
        <v>#DIV/0!</v>
      </c>
    </row>
    <row r="18" spans="1:16" s="4" customFormat="1" ht="15.75" customHeight="1" hidden="1">
      <c r="A18" s="114">
        <v>5</v>
      </c>
      <c r="B18" s="57" t="s">
        <v>327</v>
      </c>
      <c r="C18" s="84">
        <v>1239</v>
      </c>
      <c r="D18" s="84">
        <v>162</v>
      </c>
      <c r="E18" s="84"/>
      <c r="F18" s="84"/>
      <c r="G18" s="84">
        <v>56</v>
      </c>
      <c r="H18" s="84"/>
      <c r="I18" s="84"/>
      <c r="J18" s="84"/>
      <c r="K18" s="84"/>
      <c r="L18" s="84"/>
      <c r="M18" s="84"/>
      <c r="N18" s="1"/>
      <c r="O18" s="336" t="e">
        <f t="shared" si="3"/>
        <v>#DIV/0!</v>
      </c>
      <c r="P18" s="335" t="e">
        <f t="shared" si="4"/>
        <v>#DIV/0!</v>
      </c>
    </row>
    <row r="19" spans="1:16" s="118" customFormat="1" ht="15.75" customHeight="1" hidden="1">
      <c r="A19" s="114">
        <v>5</v>
      </c>
      <c r="B19" s="57" t="s">
        <v>327</v>
      </c>
      <c r="C19" s="116">
        <f>C18+C16+C15</f>
        <v>4599</v>
      </c>
      <c r="D19" s="116"/>
      <c r="E19" s="116"/>
      <c r="F19" s="116"/>
      <c r="G19" s="116"/>
      <c r="H19" s="116"/>
      <c r="I19" s="116"/>
      <c r="J19" s="116"/>
      <c r="K19" s="116"/>
      <c r="L19" s="116"/>
      <c r="M19" s="116"/>
      <c r="N19" s="337"/>
      <c r="O19" s="336" t="e">
        <f t="shared" si="3"/>
        <v>#DIV/0!</v>
      </c>
      <c r="P19" s="335" t="e">
        <f t="shared" si="4"/>
        <v>#DIV/0!</v>
      </c>
    </row>
    <row r="20" spans="1:16" s="118" customFormat="1" ht="15.75" customHeight="1" hidden="1">
      <c r="A20" s="114">
        <v>5</v>
      </c>
      <c r="B20" s="57" t="s">
        <v>327</v>
      </c>
      <c r="C20" s="116"/>
      <c r="D20" s="116"/>
      <c r="E20" s="116"/>
      <c r="F20" s="116"/>
      <c r="G20" s="116"/>
      <c r="H20" s="116"/>
      <c r="I20" s="116"/>
      <c r="J20" s="116"/>
      <c r="K20" s="116"/>
      <c r="L20" s="116"/>
      <c r="M20" s="116"/>
      <c r="N20" s="337"/>
      <c r="O20" s="336" t="e">
        <f t="shared" si="3"/>
        <v>#DIV/0!</v>
      </c>
      <c r="P20" s="335" t="e">
        <f t="shared" si="4"/>
        <v>#DIV/0!</v>
      </c>
    </row>
    <row r="21" spans="1:16" s="4" customFormat="1" ht="15.75" customHeight="1">
      <c r="A21" s="114">
        <v>4</v>
      </c>
      <c r="B21" s="115" t="s">
        <v>332</v>
      </c>
      <c r="C21" s="116">
        <v>9558</v>
      </c>
      <c r="D21" s="116">
        <v>5519</v>
      </c>
      <c r="E21" s="116">
        <v>9168</v>
      </c>
      <c r="F21" s="116">
        <v>9558</v>
      </c>
      <c r="G21" s="116">
        <v>64</v>
      </c>
      <c r="H21" s="116">
        <v>4320</v>
      </c>
      <c r="I21" s="116">
        <v>2161</v>
      </c>
      <c r="J21" s="116">
        <v>4260</v>
      </c>
      <c r="K21" s="116">
        <v>4320</v>
      </c>
      <c r="L21" s="116">
        <v>25</v>
      </c>
      <c r="M21" s="116">
        <v>66558</v>
      </c>
      <c r="N21" s="1">
        <v>150</v>
      </c>
      <c r="O21" s="336">
        <f>M21*100/(365*N21)</f>
        <v>121.56712328767124</v>
      </c>
      <c r="P21" s="335">
        <f>O21*N21/100</f>
        <v>182.35068493150683</v>
      </c>
    </row>
    <row r="22" spans="1:16" s="118" customFormat="1" ht="15.75" customHeight="1">
      <c r="A22" s="114">
        <v>5</v>
      </c>
      <c r="B22" s="57" t="s">
        <v>327</v>
      </c>
      <c r="C22" s="116">
        <v>3078</v>
      </c>
      <c r="D22" s="116">
        <v>1376</v>
      </c>
      <c r="E22" s="116">
        <v>1920</v>
      </c>
      <c r="F22" s="116"/>
      <c r="G22" s="116">
        <v>61</v>
      </c>
      <c r="H22" s="116">
        <v>979</v>
      </c>
      <c r="I22" s="116">
        <v>373</v>
      </c>
      <c r="J22" s="116">
        <v>855</v>
      </c>
      <c r="K22" s="116"/>
      <c r="L22" s="116">
        <v>30</v>
      </c>
      <c r="M22" s="116">
        <v>17184</v>
      </c>
      <c r="N22" s="337"/>
      <c r="O22" s="336"/>
      <c r="P22" s="335"/>
    </row>
    <row r="23" spans="1:16" s="118" customFormat="1" ht="15.75" customHeight="1">
      <c r="A23" s="114">
        <v>6</v>
      </c>
      <c r="B23" s="115" t="s">
        <v>499</v>
      </c>
      <c r="C23" s="116">
        <v>9063</v>
      </c>
      <c r="D23" s="116">
        <v>5220</v>
      </c>
      <c r="E23" s="116">
        <v>2928</v>
      </c>
      <c r="F23" s="116"/>
      <c r="G23" s="116">
        <v>1051</v>
      </c>
      <c r="H23" s="116">
        <v>2335</v>
      </c>
      <c r="I23" s="116">
        <v>1450</v>
      </c>
      <c r="J23" s="116">
        <v>2145</v>
      </c>
      <c r="K23" s="116"/>
      <c r="L23" s="116">
        <v>40</v>
      </c>
      <c r="M23" s="116">
        <v>6815</v>
      </c>
      <c r="N23" s="337"/>
      <c r="O23" s="336"/>
      <c r="P23" s="335"/>
    </row>
    <row r="24" spans="1:16" s="119" customFormat="1" ht="15.75" customHeight="1">
      <c r="A24" s="111" t="s">
        <v>75</v>
      </c>
      <c r="B24" s="112" t="s">
        <v>237</v>
      </c>
      <c r="C24" s="113">
        <f aca="true" t="shared" si="5" ref="C24:M24">C25+C39</f>
        <v>1883139</v>
      </c>
      <c r="D24" s="113">
        <f t="shared" si="5"/>
        <v>926992</v>
      </c>
      <c r="E24" s="113">
        <f t="shared" si="5"/>
        <v>1230309</v>
      </c>
      <c r="F24" s="113">
        <f t="shared" si="5"/>
        <v>281763</v>
      </c>
      <c r="G24" s="113">
        <f t="shared" si="5"/>
        <v>288652</v>
      </c>
      <c r="H24" s="113">
        <f t="shared" si="5"/>
        <v>157352</v>
      </c>
      <c r="I24" s="113">
        <f t="shared" si="5"/>
        <v>84943</v>
      </c>
      <c r="J24" s="113">
        <f t="shared" si="5"/>
        <v>145906</v>
      </c>
      <c r="K24" s="113">
        <f t="shared" si="5"/>
        <v>13777</v>
      </c>
      <c r="L24" s="113">
        <f t="shared" si="5"/>
        <v>28586</v>
      </c>
      <c r="M24" s="113">
        <f t="shared" si="5"/>
        <v>1022074</v>
      </c>
      <c r="N24" s="338"/>
      <c r="O24" s="336"/>
      <c r="P24" s="335"/>
    </row>
    <row r="25" spans="1:16" s="119" customFormat="1" ht="15.75" customHeight="1">
      <c r="A25" s="111" t="s">
        <v>298</v>
      </c>
      <c r="B25" s="112" t="s">
        <v>94</v>
      </c>
      <c r="C25" s="113">
        <f>SUM(C26:C38)</f>
        <v>978350</v>
      </c>
      <c r="D25" s="113">
        <f aca="true" t="shared" si="6" ref="D25:M25">SUM(D26:D38)</f>
        <v>484977</v>
      </c>
      <c r="E25" s="113">
        <f t="shared" si="6"/>
        <v>880334</v>
      </c>
      <c r="F25" s="113">
        <f t="shared" si="6"/>
        <v>49043</v>
      </c>
      <c r="G25" s="113">
        <f t="shared" si="6"/>
        <v>152703</v>
      </c>
      <c r="H25" s="113">
        <f t="shared" si="6"/>
        <v>157352</v>
      </c>
      <c r="I25" s="113">
        <f t="shared" si="6"/>
        <v>84943</v>
      </c>
      <c r="J25" s="113">
        <f t="shared" si="6"/>
        <v>145906</v>
      </c>
      <c r="K25" s="113">
        <f t="shared" si="6"/>
        <v>13777</v>
      </c>
      <c r="L25" s="113">
        <f t="shared" si="6"/>
        <v>28586</v>
      </c>
      <c r="M25" s="113">
        <f t="shared" si="6"/>
        <v>1022074</v>
      </c>
      <c r="N25" s="338"/>
      <c r="O25" s="336"/>
      <c r="P25" s="335"/>
    </row>
    <row r="26" spans="1:14" s="8" customFormat="1" ht="15.75">
      <c r="A26" s="86">
        <v>1</v>
      </c>
      <c r="B26" s="78" t="s">
        <v>284</v>
      </c>
      <c r="C26" s="628">
        <v>71997</v>
      </c>
      <c r="D26" s="628">
        <v>31394</v>
      </c>
      <c r="E26" s="628">
        <v>64730</v>
      </c>
      <c r="F26" s="628">
        <v>3503</v>
      </c>
      <c r="G26" s="628">
        <v>8143</v>
      </c>
      <c r="H26" s="628">
        <v>9787</v>
      </c>
      <c r="I26" s="628">
        <v>4944</v>
      </c>
      <c r="J26" s="628">
        <v>9308</v>
      </c>
      <c r="K26" s="628">
        <v>1019</v>
      </c>
      <c r="L26" s="628">
        <v>1446</v>
      </c>
      <c r="M26" s="628">
        <v>74199</v>
      </c>
      <c r="N26" s="4"/>
    </row>
    <row r="27" spans="1:17" s="4" customFormat="1" ht="15.75" customHeight="1">
      <c r="A27" s="86">
        <v>2</v>
      </c>
      <c r="B27" s="78" t="s">
        <v>285</v>
      </c>
      <c r="C27" s="116">
        <v>59467</v>
      </c>
      <c r="D27" s="116">
        <v>27528</v>
      </c>
      <c r="E27" s="116">
        <v>57973</v>
      </c>
      <c r="F27" s="116">
        <v>3049</v>
      </c>
      <c r="G27" s="116">
        <v>9253</v>
      </c>
      <c r="H27" s="116">
        <v>10788</v>
      </c>
      <c r="I27" s="116">
        <v>4900</v>
      </c>
      <c r="J27" s="116">
        <v>9316</v>
      </c>
      <c r="K27" s="116">
        <v>927</v>
      </c>
      <c r="L27" s="116">
        <v>1781</v>
      </c>
      <c r="M27" s="116">
        <v>75316</v>
      </c>
      <c r="N27" s="310"/>
      <c r="O27" s="336"/>
      <c r="P27" s="335"/>
      <c r="Q27" s="629"/>
    </row>
    <row r="28" spans="1:17" s="4" customFormat="1" ht="15.75" customHeight="1">
      <c r="A28" s="86">
        <v>3</v>
      </c>
      <c r="B28" s="78" t="s">
        <v>286</v>
      </c>
      <c r="C28" s="116">
        <v>105731</v>
      </c>
      <c r="D28" s="116">
        <v>47895</v>
      </c>
      <c r="E28" s="116">
        <v>98468</v>
      </c>
      <c r="F28" s="116">
        <v>6321</v>
      </c>
      <c r="G28" s="116">
        <v>20125</v>
      </c>
      <c r="H28" s="116">
        <v>14774</v>
      </c>
      <c r="I28" s="116">
        <v>7986</v>
      </c>
      <c r="J28" s="116">
        <v>13569</v>
      </c>
      <c r="K28" s="116">
        <v>761</v>
      </c>
      <c r="L28" s="116">
        <v>2480</v>
      </c>
      <c r="M28" s="116">
        <v>89520</v>
      </c>
      <c r="N28" s="310"/>
      <c r="O28" s="336"/>
      <c r="P28" s="335"/>
      <c r="Q28" s="629"/>
    </row>
    <row r="29" spans="1:17" s="4" customFormat="1" ht="15.75" customHeight="1">
      <c r="A29" s="86">
        <v>4</v>
      </c>
      <c r="B29" s="78" t="s">
        <v>287</v>
      </c>
      <c r="C29" s="630">
        <v>70712</v>
      </c>
      <c r="D29" s="630">
        <v>37919</v>
      </c>
      <c r="E29" s="630">
        <v>67521</v>
      </c>
      <c r="F29" s="630">
        <v>1077</v>
      </c>
      <c r="G29" s="630">
        <v>13437</v>
      </c>
      <c r="H29" s="630">
        <v>13264</v>
      </c>
      <c r="I29" s="630">
        <v>7094</v>
      </c>
      <c r="J29" s="630">
        <v>11566</v>
      </c>
      <c r="K29" s="630">
        <v>1077</v>
      </c>
      <c r="L29" s="630">
        <v>2807</v>
      </c>
      <c r="M29" s="630">
        <v>76931</v>
      </c>
      <c r="N29" s="310"/>
      <c r="O29" s="336"/>
      <c r="P29" s="335"/>
      <c r="Q29" s="629"/>
    </row>
    <row r="30" spans="1:17" s="4" customFormat="1" ht="15.75" customHeight="1">
      <c r="A30" s="86">
        <v>5</v>
      </c>
      <c r="B30" s="78" t="s">
        <v>288</v>
      </c>
      <c r="C30" s="116">
        <v>88654</v>
      </c>
      <c r="D30" s="116">
        <v>44308</v>
      </c>
      <c r="E30" s="116">
        <v>74835</v>
      </c>
      <c r="F30" s="116">
        <v>1060</v>
      </c>
      <c r="G30" s="116">
        <v>12213</v>
      </c>
      <c r="H30" s="116">
        <v>14195</v>
      </c>
      <c r="I30" s="116">
        <v>7620</v>
      </c>
      <c r="J30" s="116">
        <v>12535</v>
      </c>
      <c r="K30" s="116">
        <v>1754</v>
      </c>
      <c r="L30" s="116">
        <v>2375</v>
      </c>
      <c r="M30" s="116">
        <v>81577</v>
      </c>
      <c r="N30" s="310"/>
      <c r="O30" s="336"/>
      <c r="P30" s="335"/>
      <c r="Q30" s="629"/>
    </row>
    <row r="31" spans="1:17" s="4" customFormat="1" ht="15.75" customHeight="1">
      <c r="A31" s="86">
        <v>6</v>
      </c>
      <c r="B31" s="78" t="s">
        <v>289</v>
      </c>
      <c r="C31" s="116">
        <v>115124</v>
      </c>
      <c r="D31" s="116">
        <v>60325</v>
      </c>
      <c r="E31" s="116">
        <v>99225</v>
      </c>
      <c r="F31" s="116">
        <v>2568</v>
      </c>
      <c r="G31" s="116">
        <v>23820</v>
      </c>
      <c r="H31" s="116">
        <v>25656</v>
      </c>
      <c r="I31" s="116">
        <v>13597</v>
      </c>
      <c r="J31" s="116">
        <v>23457</v>
      </c>
      <c r="K31" s="116">
        <v>1885</v>
      </c>
      <c r="L31" s="116">
        <v>6215</v>
      </c>
      <c r="M31" s="116">
        <v>154945</v>
      </c>
      <c r="N31" s="310"/>
      <c r="O31" s="336"/>
      <c r="P31" s="335"/>
      <c r="Q31" s="629"/>
    </row>
    <row r="32" spans="1:17" s="4" customFormat="1" ht="15.75" customHeight="1">
      <c r="A32" s="86">
        <v>7</v>
      </c>
      <c r="B32" s="78" t="s">
        <v>290</v>
      </c>
      <c r="C32" s="116">
        <v>55930</v>
      </c>
      <c r="D32" s="116">
        <v>26081</v>
      </c>
      <c r="E32" s="116">
        <v>52093</v>
      </c>
      <c r="F32" s="116">
        <v>3942</v>
      </c>
      <c r="G32" s="116">
        <v>6327</v>
      </c>
      <c r="H32" s="116">
        <v>11565</v>
      </c>
      <c r="I32" s="116">
        <v>4243</v>
      </c>
      <c r="J32" s="116">
        <v>10855</v>
      </c>
      <c r="K32" s="116">
        <v>1011</v>
      </c>
      <c r="L32" s="116">
        <v>2241</v>
      </c>
      <c r="M32" s="116">
        <v>86737</v>
      </c>
      <c r="N32" s="310"/>
      <c r="O32" s="336"/>
      <c r="P32" s="335"/>
      <c r="Q32" s="629"/>
    </row>
    <row r="33" spans="1:17" s="4" customFormat="1" ht="15.75" customHeight="1">
      <c r="A33" s="86">
        <v>8</v>
      </c>
      <c r="B33" s="78" t="s">
        <v>291</v>
      </c>
      <c r="C33" s="116">
        <v>67118</v>
      </c>
      <c r="D33" s="116">
        <v>34594</v>
      </c>
      <c r="E33" s="116">
        <v>62068</v>
      </c>
      <c r="F33" s="116">
        <v>6298</v>
      </c>
      <c r="G33" s="116">
        <v>6152</v>
      </c>
      <c r="H33" s="116">
        <v>9385</v>
      </c>
      <c r="I33" s="116">
        <v>5020</v>
      </c>
      <c r="J33" s="116">
        <v>9007</v>
      </c>
      <c r="K33" s="116">
        <v>1090</v>
      </c>
      <c r="L33" s="116">
        <v>1980</v>
      </c>
      <c r="M33" s="116">
        <v>69718</v>
      </c>
      <c r="N33" s="310"/>
      <c r="O33" s="336"/>
      <c r="P33" s="335"/>
      <c r="Q33" s="629"/>
    </row>
    <row r="34" spans="1:17" s="4" customFormat="1" ht="15.75" customHeight="1">
      <c r="A34" s="86">
        <v>9</v>
      </c>
      <c r="B34" s="78" t="s">
        <v>292</v>
      </c>
      <c r="C34" s="116">
        <v>66815</v>
      </c>
      <c r="D34" s="116">
        <v>26211</v>
      </c>
      <c r="E34" s="116">
        <v>49799</v>
      </c>
      <c r="F34" s="116">
        <v>8204</v>
      </c>
      <c r="G34" s="116">
        <v>8040</v>
      </c>
      <c r="H34" s="116">
        <v>11815</v>
      </c>
      <c r="I34" s="116">
        <v>8440</v>
      </c>
      <c r="J34" s="116">
        <v>11072</v>
      </c>
      <c r="K34" s="116">
        <v>964</v>
      </c>
      <c r="L34" s="116">
        <v>1755</v>
      </c>
      <c r="M34" s="116">
        <v>74084</v>
      </c>
      <c r="N34" s="310"/>
      <c r="O34" s="336"/>
      <c r="P34" s="335"/>
      <c r="Q34" s="629"/>
    </row>
    <row r="35" spans="1:17" s="4" customFormat="1" ht="15.75" customHeight="1">
      <c r="A35" s="86">
        <v>10</v>
      </c>
      <c r="B35" s="78" t="s">
        <v>293</v>
      </c>
      <c r="C35" s="116">
        <v>30027</v>
      </c>
      <c r="D35" s="116">
        <v>13617</v>
      </c>
      <c r="E35" s="116">
        <v>25677</v>
      </c>
      <c r="F35" s="116">
        <v>1950</v>
      </c>
      <c r="G35" s="116">
        <v>3468</v>
      </c>
      <c r="H35" s="116">
        <v>5618</v>
      </c>
      <c r="I35" s="116">
        <v>2980</v>
      </c>
      <c r="J35" s="116">
        <v>5423</v>
      </c>
      <c r="K35" s="116">
        <v>366</v>
      </c>
      <c r="L35" s="116">
        <v>512</v>
      </c>
      <c r="M35" s="116">
        <v>39326</v>
      </c>
      <c r="N35" s="310"/>
      <c r="O35" s="336"/>
      <c r="P35" s="335"/>
      <c r="Q35" s="629"/>
    </row>
    <row r="36" spans="1:17" s="4" customFormat="1" ht="15.75" customHeight="1">
      <c r="A36" s="86">
        <v>11</v>
      </c>
      <c r="B36" s="78" t="s">
        <v>294</v>
      </c>
      <c r="C36" s="116">
        <v>170190</v>
      </c>
      <c r="D36" s="116">
        <v>96492</v>
      </c>
      <c r="E36" s="116">
        <v>156545</v>
      </c>
      <c r="F36" s="116">
        <v>8607</v>
      </c>
      <c r="G36" s="116">
        <v>32656</v>
      </c>
      <c r="H36" s="116">
        <v>20012</v>
      </c>
      <c r="I36" s="116">
        <v>12893</v>
      </c>
      <c r="J36" s="116">
        <v>19871</v>
      </c>
      <c r="K36" s="116">
        <v>1788</v>
      </c>
      <c r="L36" s="116">
        <v>3009</v>
      </c>
      <c r="M36" s="116">
        <v>134080</v>
      </c>
      <c r="N36" s="310"/>
      <c r="O36" s="336"/>
      <c r="P36" s="335"/>
      <c r="Q36" s="629"/>
    </row>
    <row r="37" spans="1:17" s="4" customFormat="1" ht="15.75" customHeight="1">
      <c r="A37" s="86">
        <v>12</v>
      </c>
      <c r="B37" s="78" t="s">
        <v>331</v>
      </c>
      <c r="C37" s="116">
        <v>56412</v>
      </c>
      <c r="D37" s="116">
        <v>27803</v>
      </c>
      <c r="E37" s="116">
        <v>53308</v>
      </c>
      <c r="F37" s="116">
        <v>1489</v>
      </c>
      <c r="G37" s="116">
        <v>4930</v>
      </c>
      <c r="H37" s="116">
        <v>6936</v>
      </c>
      <c r="I37" s="116">
        <v>3429</v>
      </c>
      <c r="J37" s="116">
        <v>6601</v>
      </c>
      <c r="K37" s="116">
        <v>852</v>
      </c>
      <c r="L37" s="116">
        <v>983</v>
      </c>
      <c r="M37" s="116">
        <v>43806</v>
      </c>
      <c r="N37" s="310"/>
      <c r="O37" s="336"/>
      <c r="P37" s="335"/>
      <c r="Q37" s="629"/>
    </row>
    <row r="38" spans="1:17" s="4" customFormat="1" ht="15.75" customHeight="1">
      <c r="A38" s="86">
        <v>13</v>
      </c>
      <c r="B38" s="78" t="s">
        <v>333</v>
      </c>
      <c r="C38" s="116">
        <v>20173</v>
      </c>
      <c r="D38" s="116">
        <v>10810</v>
      </c>
      <c r="E38" s="116">
        <v>18092</v>
      </c>
      <c r="F38" s="116">
        <v>975</v>
      </c>
      <c r="G38" s="116">
        <v>4139</v>
      </c>
      <c r="H38" s="116">
        <v>3557</v>
      </c>
      <c r="I38" s="116">
        <v>1797</v>
      </c>
      <c r="J38" s="116">
        <v>3326</v>
      </c>
      <c r="K38" s="116">
        <v>283</v>
      </c>
      <c r="L38" s="116">
        <v>1002</v>
      </c>
      <c r="M38" s="116">
        <v>21835</v>
      </c>
      <c r="N38" s="631"/>
      <c r="O38" s="632"/>
      <c r="P38" s="633"/>
      <c r="Q38" s="629"/>
    </row>
    <row r="39" spans="1:13" s="106" customFormat="1" ht="15.75" customHeight="1">
      <c r="A39" s="111" t="s">
        <v>299</v>
      </c>
      <c r="B39" s="112" t="s">
        <v>43</v>
      </c>
      <c r="C39" s="113">
        <f>SUM(C40:C51)</f>
        <v>904789</v>
      </c>
      <c r="D39" s="113">
        <f>SUM(D40:D51)</f>
        <v>442015</v>
      </c>
      <c r="E39" s="113">
        <f>SUM(E40:E51)</f>
        <v>349975</v>
      </c>
      <c r="F39" s="113">
        <f>SUM(F40:F51)</f>
        <v>232720</v>
      </c>
      <c r="G39" s="113">
        <f>SUM(G40:G51)</f>
        <v>135949</v>
      </c>
      <c r="H39" s="113"/>
      <c r="I39" s="113"/>
      <c r="J39" s="113"/>
      <c r="K39" s="113"/>
      <c r="L39" s="113"/>
      <c r="M39" s="113"/>
    </row>
    <row r="40" spans="1:13" s="4" customFormat="1" ht="15.75" customHeight="1">
      <c r="A40" s="85">
        <v>1</v>
      </c>
      <c r="B40" s="78" t="s">
        <v>284</v>
      </c>
      <c r="C40" s="116">
        <v>111450</v>
      </c>
      <c r="D40" s="116">
        <v>55153</v>
      </c>
      <c r="E40" s="116">
        <v>30771</v>
      </c>
      <c r="F40" s="116">
        <v>31394</v>
      </c>
      <c r="G40" s="116">
        <v>12815</v>
      </c>
      <c r="H40" s="116"/>
      <c r="I40" s="116"/>
      <c r="J40" s="116"/>
      <c r="K40" s="116"/>
      <c r="L40" s="116"/>
      <c r="M40" s="116"/>
    </row>
    <row r="41" spans="1:13" s="4" customFormat="1" ht="15.75" customHeight="1">
      <c r="A41" s="85">
        <v>2</v>
      </c>
      <c r="B41" s="78" t="s">
        <v>285</v>
      </c>
      <c r="C41" s="116">
        <v>93794</v>
      </c>
      <c r="D41" s="116">
        <v>45115</v>
      </c>
      <c r="E41" s="116">
        <v>28093</v>
      </c>
      <c r="F41" s="116">
        <v>24698</v>
      </c>
      <c r="G41" s="116">
        <v>17529</v>
      </c>
      <c r="H41" s="116"/>
      <c r="I41" s="116"/>
      <c r="J41" s="116"/>
      <c r="K41" s="116"/>
      <c r="L41" s="116"/>
      <c r="M41" s="116"/>
    </row>
    <row r="42" spans="1:13" s="4" customFormat="1" ht="15" customHeight="1">
      <c r="A42" s="86">
        <v>3</v>
      </c>
      <c r="B42" s="78" t="s">
        <v>286</v>
      </c>
      <c r="C42" s="116">
        <v>87147</v>
      </c>
      <c r="D42" s="116">
        <v>42038</v>
      </c>
      <c r="E42" s="116">
        <v>47765</v>
      </c>
      <c r="F42" s="116">
        <v>25922</v>
      </c>
      <c r="G42" s="116">
        <v>11222</v>
      </c>
      <c r="H42" s="116"/>
      <c r="I42" s="116"/>
      <c r="J42" s="116"/>
      <c r="K42" s="116"/>
      <c r="L42" s="116"/>
      <c r="M42" s="116"/>
    </row>
    <row r="43" spans="1:13" s="4" customFormat="1" ht="15.75" customHeight="1">
      <c r="A43" s="85">
        <v>4</v>
      </c>
      <c r="B43" s="78" t="s">
        <v>287</v>
      </c>
      <c r="C43" s="116">
        <v>70011</v>
      </c>
      <c r="D43" s="116">
        <v>36044</v>
      </c>
      <c r="E43" s="116">
        <v>42180</v>
      </c>
      <c r="F43" s="116">
        <v>17315</v>
      </c>
      <c r="G43" s="116">
        <v>11445</v>
      </c>
      <c r="H43" s="116"/>
      <c r="I43" s="116"/>
      <c r="J43" s="116"/>
      <c r="K43" s="116"/>
      <c r="L43" s="116"/>
      <c r="M43" s="116"/>
    </row>
    <row r="44" spans="1:13" s="4" customFormat="1" ht="15.75" customHeight="1">
      <c r="A44" s="86">
        <v>5</v>
      </c>
      <c r="B44" s="78" t="s">
        <v>288</v>
      </c>
      <c r="C44" s="116">
        <v>79947</v>
      </c>
      <c r="D44" s="116">
        <v>42486</v>
      </c>
      <c r="E44" s="116">
        <v>41288</v>
      </c>
      <c r="F44" s="116">
        <v>25789</v>
      </c>
      <c r="G44" s="116">
        <v>12095</v>
      </c>
      <c r="H44" s="116"/>
      <c r="I44" s="116"/>
      <c r="J44" s="116"/>
      <c r="K44" s="116"/>
      <c r="L44" s="116"/>
      <c r="M44" s="116"/>
    </row>
    <row r="45" spans="1:13" s="106" customFormat="1" ht="15.75">
      <c r="A45" s="85">
        <v>6</v>
      </c>
      <c r="B45" s="78" t="s">
        <v>314</v>
      </c>
      <c r="C45" s="116">
        <v>33243</v>
      </c>
      <c r="D45" s="116">
        <v>16981</v>
      </c>
      <c r="E45" s="116">
        <v>10531</v>
      </c>
      <c r="F45" s="116">
        <v>8805</v>
      </c>
      <c r="G45" s="116">
        <v>3383</v>
      </c>
      <c r="H45" s="116"/>
      <c r="I45" s="116"/>
      <c r="J45" s="116"/>
      <c r="K45" s="116"/>
      <c r="L45" s="116"/>
      <c r="M45" s="116"/>
    </row>
    <row r="46" spans="1:13" s="106" customFormat="1" ht="15.75">
      <c r="A46" s="86">
        <v>7</v>
      </c>
      <c r="B46" s="78" t="s">
        <v>540</v>
      </c>
      <c r="C46" s="116">
        <v>80890</v>
      </c>
      <c r="D46" s="116">
        <v>40416</v>
      </c>
      <c r="E46" s="116">
        <v>31341</v>
      </c>
      <c r="F46" s="116">
        <v>24839</v>
      </c>
      <c r="G46" s="116">
        <v>11765</v>
      </c>
      <c r="H46" s="116"/>
      <c r="I46" s="116"/>
      <c r="J46" s="116"/>
      <c r="K46" s="116"/>
      <c r="L46" s="116"/>
      <c r="M46" s="116"/>
    </row>
    <row r="47" spans="1:13" s="4" customFormat="1" ht="15.75" customHeight="1">
      <c r="A47" s="85">
        <v>8</v>
      </c>
      <c r="B47" s="78" t="s">
        <v>290</v>
      </c>
      <c r="C47" s="116">
        <v>74340</v>
      </c>
      <c r="D47" s="116">
        <v>38182</v>
      </c>
      <c r="E47" s="116">
        <v>25387</v>
      </c>
      <c r="F47" s="116">
        <v>14420</v>
      </c>
      <c r="G47" s="116">
        <v>9144</v>
      </c>
      <c r="H47" s="116"/>
      <c r="I47" s="116"/>
      <c r="J47" s="116"/>
      <c r="K47" s="116"/>
      <c r="L47" s="116"/>
      <c r="M47" s="116"/>
    </row>
    <row r="48" spans="1:13" s="4" customFormat="1" ht="15.75" customHeight="1">
      <c r="A48" s="85">
        <v>9</v>
      </c>
      <c r="B48" s="78" t="s">
        <v>291</v>
      </c>
      <c r="C48" s="116">
        <v>73286</v>
      </c>
      <c r="D48" s="116">
        <v>36950</v>
      </c>
      <c r="E48" s="116">
        <v>35910</v>
      </c>
      <c r="F48" s="116">
        <v>20201</v>
      </c>
      <c r="G48" s="116">
        <v>17038</v>
      </c>
      <c r="H48" s="116"/>
      <c r="I48" s="116"/>
      <c r="J48" s="116"/>
      <c r="K48" s="116"/>
      <c r="L48" s="116"/>
      <c r="M48" s="116"/>
    </row>
    <row r="49" spans="1:13" s="4" customFormat="1" ht="15.75" customHeight="1">
      <c r="A49" s="85">
        <v>10</v>
      </c>
      <c r="B49" s="78" t="s">
        <v>292</v>
      </c>
      <c r="C49" s="116">
        <v>150395</v>
      </c>
      <c r="D49" s="116">
        <v>61608</v>
      </c>
      <c r="E49" s="116">
        <v>32924</v>
      </c>
      <c r="F49" s="116">
        <v>28424</v>
      </c>
      <c r="G49" s="116">
        <v>16717</v>
      </c>
      <c r="H49" s="116"/>
      <c r="I49" s="116"/>
      <c r="J49" s="116"/>
      <c r="K49" s="116"/>
      <c r="L49" s="116"/>
      <c r="M49" s="116"/>
    </row>
    <row r="50" spans="1:13" s="106" customFormat="1" ht="15.75">
      <c r="A50" s="86">
        <v>11</v>
      </c>
      <c r="B50" s="78" t="s">
        <v>293</v>
      </c>
      <c r="C50" s="116">
        <v>29119</v>
      </c>
      <c r="D50" s="116">
        <v>16082</v>
      </c>
      <c r="E50" s="116">
        <v>16429</v>
      </c>
      <c r="F50" s="116">
        <v>9059</v>
      </c>
      <c r="G50" s="116">
        <v>7859</v>
      </c>
      <c r="H50" s="116"/>
      <c r="I50" s="116"/>
      <c r="J50" s="116"/>
      <c r="K50" s="116"/>
      <c r="L50" s="116"/>
      <c r="M50" s="116"/>
    </row>
    <row r="51" spans="1:13" s="4" customFormat="1" ht="15.75" customHeight="1">
      <c r="A51" s="85">
        <v>12</v>
      </c>
      <c r="B51" s="78" t="s">
        <v>294</v>
      </c>
      <c r="C51" s="116">
        <v>21167</v>
      </c>
      <c r="D51" s="116">
        <v>10960</v>
      </c>
      <c r="E51" s="116">
        <v>7356</v>
      </c>
      <c r="F51" s="116">
        <v>1854</v>
      </c>
      <c r="G51" s="116">
        <v>4937</v>
      </c>
      <c r="H51" s="116"/>
      <c r="I51" s="116"/>
      <c r="J51" s="116"/>
      <c r="K51" s="116"/>
      <c r="L51" s="116"/>
      <c r="M51" s="116"/>
    </row>
    <row r="52" spans="1:13" s="106" customFormat="1" ht="15.75">
      <c r="A52" s="86">
        <v>13</v>
      </c>
      <c r="B52" s="78" t="s">
        <v>331</v>
      </c>
      <c r="C52" s="116">
        <v>12411</v>
      </c>
      <c r="D52" s="116">
        <v>6739</v>
      </c>
      <c r="E52" s="116">
        <v>4850</v>
      </c>
      <c r="F52" s="116">
        <v>2006</v>
      </c>
      <c r="G52" s="116">
        <v>4393</v>
      </c>
      <c r="H52" s="116"/>
      <c r="I52" s="116"/>
      <c r="J52" s="116"/>
      <c r="K52" s="116"/>
      <c r="L52" s="116"/>
      <c r="M52" s="116"/>
    </row>
    <row r="53" spans="1:13" s="106" customFormat="1" ht="15.75">
      <c r="A53" s="111" t="s">
        <v>72</v>
      </c>
      <c r="B53" s="112" t="s">
        <v>96</v>
      </c>
      <c r="C53" s="190">
        <f>C54</f>
        <v>41466</v>
      </c>
      <c r="D53" s="190">
        <f aca="true" t="shared" si="7" ref="D53:M53">D54</f>
        <v>20764</v>
      </c>
      <c r="E53" s="190">
        <f t="shared" si="7"/>
        <v>37597</v>
      </c>
      <c r="F53" s="190">
        <f t="shared" si="7"/>
        <v>0</v>
      </c>
      <c r="G53" s="190">
        <f t="shared" si="7"/>
        <v>2867</v>
      </c>
      <c r="H53" s="190">
        <f t="shared" si="7"/>
        <v>2090</v>
      </c>
      <c r="I53" s="190">
        <f t="shared" si="7"/>
        <v>1064</v>
      </c>
      <c r="J53" s="190">
        <f t="shared" si="7"/>
        <v>2079</v>
      </c>
      <c r="K53" s="190">
        <f t="shared" si="7"/>
        <v>0</v>
      </c>
      <c r="L53" s="190">
        <f t="shared" si="7"/>
        <v>9</v>
      </c>
      <c r="M53" s="190">
        <f t="shared" si="7"/>
        <v>3107</v>
      </c>
    </row>
    <row r="54" spans="1:13" s="106" customFormat="1" ht="15.75">
      <c r="A54" s="191">
        <v>1</v>
      </c>
      <c r="B54" s="120" t="s">
        <v>352</v>
      </c>
      <c r="C54" s="116">
        <v>41466</v>
      </c>
      <c r="D54" s="116">
        <v>20764</v>
      </c>
      <c r="E54" s="116">
        <v>37597</v>
      </c>
      <c r="F54" s="116">
        <v>0</v>
      </c>
      <c r="G54" s="116">
        <v>2867</v>
      </c>
      <c r="H54" s="116">
        <v>2090</v>
      </c>
      <c r="I54" s="116">
        <v>1064</v>
      </c>
      <c r="J54" s="116">
        <v>2079</v>
      </c>
      <c r="K54" s="116">
        <v>0</v>
      </c>
      <c r="L54" s="116">
        <v>9</v>
      </c>
      <c r="M54" s="116">
        <v>3107</v>
      </c>
    </row>
    <row r="55" spans="1:13" s="106" customFormat="1" ht="19.5" customHeight="1">
      <c r="A55" s="254"/>
      <c r="B55" s="254"/>
      <c r="C55" s="255"/>
      <c r="D55" s="255"/>
      <c r="E55" s="255"/>
      <c r="F55" s="255"/>
      <c r="G55" s="255"/>
      <c r="H55" s="255"/>
      <c r="I55" s="255"/>
      <c r="J55" s="255"/>
      <c r="K55" s="255"/>
      <c r="L55" s="255"/>
      <c r="M55" s="255"/>
    </row>
    <row r="56" spans="1:13" ht="26.25" customHeight="1">
      <c r="A56" s="772" t="s">
        <v>70</v>
      </c>
      <c r="B56" s="772"/>
      <c r="C56" s="772"/>
      <c r="D56" s="772"/>
      <c r="E56" s="772"/>
      <c r="F56" s="772"/>
      <c r="G56" s="772"/>
      <c r="H56" s="772"/>
      <c r="I56" s="772"/>
      <c r="J56" s="772"/>
      <c r="K56" s="772"/>
      <c r="L56" s="772"/>
      <c r="M56" s="772"/>
    </row>
    <row r="59" spans="3:8" ht="14.25">
      <c r="C59" s="210"/>
      <c r="D59" s="210"/>
      <c r="E59" s="210"/>
      <c r="F59" s="210"/>
      <c r="G59" s="210"/>
      <c r="H59" s="210"/>
    </row>
  </sheetData>
  <sheetProtection/>
  <mergeCells count="12">
    <mergeCell ref="H5:H6"/>
    <mergeCell ref="I5:L5"/>
    <mergeCell ref="D5:G5"/>
    <mergeCell ref="A56:M56"/>
    <mergeCell ref="A2:M2"/>
    <mergeCell ref="A3:M3"/>
    <mergeCell ref="A4:A6"/>
    <mergeCell ref="B4:B6"/>
    <mergeCell ref="C4:G4"/>
    <mergeCell ref="H4:L4"/>
    <mergeCell ref="M4:M6"/>
    <mergeCell ref="C5:C6"/>
  </mergeCells>
  <printOptions/>
  <pageMargins left="0" right="0" top="0.3" bottom="0.3"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Q43"/>
  <sheetViews>
    <sheetView zoomScale="85" zoomScaleNormal="85" zoomScalePageLayoutView="0" workbookViewId="0" topLeftCell="A1">
      <pane ySplit="9" topLeftCell="A10" activePane="bottomLeft" state="frozen"/>
      <selection pane="topLeft" activeCell="A1" sqref="A1"/>
      <selection pane="bottomLeft" activeCell="A1" sqref="A1:IV16384"/>
    </sheetView>
  </sheetViews>
  <sheetFormatPr defaultColWidth="9.140625" defaultRowHeight="12.75"/>
  <cols>
    <col min="1" max="1" width="4.28125" style="4" customWidth="1"/>
    <col min="2" max="2" width="25.28125" style="4" customWidth="1"/>
    <col min="3" max="3" width="9.8515625" style="4" customWidth="1"/>
    <col min="4" max="4" width="9.00390625" style="4" customWidth="1"/>
    <col min="5" max="6" width="9.28125" style="4" customWidth="1"/>
    <col min="7" max="7" width="7.8515625" style="4" customWidth="1"/>
    <col min="8" max="8" width="6.57421875" style="4" customWidth="1"/>
    <col min="9" max="9" width="7.28125" style="4" customWidth="1"/>
    <col min="10" max="10" width="8.140625" style="4" customWidth="1"/>
    <col min="11" max="11" width="12.7109375" style="4" customWidth="1"/>
    <col min="12" max="12" width="11.00390625" style="4" customWidth="1"/>
    <col min="13" max="13" width="10.28125" style="4" customWidth="1"/>
    <col min="14" max="14" width="9.8515625" style="4" customWidth="1"/>
    <col min="15" max="16" width="9.140625" style="4" customWidth="1"/>
    <col min="17" max="17" width="10.7109375" style="4" bestFit="1" customWidth="1"/>
    <col min="18" max="16384" width="9.140625" style="4" customWidth="1"/>
  </cols>
  <sheetData>
    <row r="1" spans="1:14" ht="15">
      <c r="A1" s="198" t="s">
        <v>242</v>
      </c>
      <c r="B1" s="198"/>
      <c r="C1" s="199"/>
      <c r="D1" s="200"/>
      <c r="E1" s="200"/>
      <c r="F1" s="200"/>
      <c r="G1" s="200"/>
      <c r="H1" s="200"/>
      <c r="I1" s="200"/>
      <c r="J1" s="200"/>
      <c r="K1" s="200"/>
      <c r="L1" s="200"/>
      <c r="M1" s="200"/>
      <c r="N1" s="200"/>
    </row>
    <row r="2" spans="1:14" ht="15.75">
      <c r="A2" s="781" t="s">
        <v>250</v>
      </c>
      <c r="B2" s="781"/>
      <c r="C2" s="781"/>
      <c r="D2" s="781"/>
      <c r="E2" s="781"/>
      <c r="F2" s="781"/>
      <c r="G2" s="781"/>
      <c r="H2" s="781"/>
      <c r="I2" s="781"/>
      <c r="J2" s="781"/>
      <c r="K2" s="781"/>
      <c r="L2" s="781"/>
      <c r="M2" s="781"/>
      <c r="N2" s="781"/>
    </row>
    <row r="3" spans="1:14" ht="15">
      <c r="A3" s="694" t="s">
        <v>559</v>
      </c>
      <c r="B3" s="694"/>
      <c r="C3" s="694"/>
      <c r="D3" s="694"/>
      <c r="E3" s="694"/>
      <c r="F3" s="694"/>
      <c r="G3" s="694"/>
      <c r="H3" s="694"/>
      <c r="I3" s="694"/>
      <c r="J3" s="694"/>
      <c r="K3" s="694"/>
      <c r="L3" s="694"/>
      <c r="M3" s="694"/>
      <c r="N3" s="694"/>
    </row>
    <row r="4" spans="1:14" ht="2.25" customHeight="1">
      <c r="A4" s="200"/>
      <c r="B4" s="200"/>
      <c r="C4" s="200"/>
      <c r="D4" s="200"/>
      <c r="E4" s="200"/>
      <c r="F4" s="200"/>
      <c r="G4" s="200"/>
      <c r="H4" s="200"/>
      <c r="I4" s="200"/>
      <c r="J4" s="200"/>
      <c r="K4" s="200"/>
      <c r="L4" s="200"/>
      <c r="M4" s="200"/>
      <c r="N4" s="200"/>
    </row>
    <row r="5" spans="1:14" ht="16.5" customHeight="1">
      <c r="A5" s="782" t="s">
        <v>73</v>
      </c>
      <c r="B5" s="658" t="s">
        <v>114</v>
      </c>
      <c r="C5" s="658" t="s">
        <v>282</v>
      </c>
      <c r="D5" s="658" t="s">
        <v>269</v>
      </c>
      <c r="E5" s="778" t="s">
        <v>98</v>
      </c>
      <c r="F5" s="779"/>
      <c r="G5" s="779"/>
      <c r="H5" s="779"/>
      <c r="I5" s="779"/>
      <c r="J5" s="780"/>
      <c r="K5" s="656" t="s">
        <v>135</v>
      </c>
      <c r="L5" s="664"/>
      <c r="M5" s="664"/>
      <c r="N5" s="657"/>
    </row>
    <row r="6" spans="1:14" ht="17.25" customHeight="1">
      <c r="A6" s="783"/>
      <c r="B6" s="659"/>
      <c r="C6" s="659"/>
      <c r="D6" s="659"/>
      <c r="E6" s="778" t="s">
        <v>136</v>
      </c>
      <c r="F6" s="779"/>
      <c r="G6" s="780"/>
      <c r="H6" s="778" t="s">
        <v>137</v>
      </c>
      <c r="I6" s="779"/>
      <c r="J6" s="780"/>
      <c r="K6" s="658" t="s">
        <v>138</v>
      </c>
      <c r="L6" s="658" t="s">
        <v>139</v>
      </c>
      <c r="M6" s="658" t="s">
        <v>140</v>
      </c>
      <c r="N6" s="658" t="s">
        <v>253</v>
      </c>
    </row>
    <row r="7" spans="1:14" ht="17.25" customHeight="1">
      <c r="A7" s="783"/>
      <c r="B7" s="659"/>
      <c r="C7" s="659"/>
      <c r="D7" s="659"/>
      <c r="E7" s="658" t="s">
        <v>82</v>
      </c>
      <c r="F7" s="778" t="s">
        <v>98</v>
      </c>
      <c r="G7" s="780"/>
      <c r="H7" s="658" t="s">
        <v>82</v>
      </c>
      <c r="I7" s="778" t="s">
        <v>98</v>
      </c>
      <c r="J7" s="780"/>
      <c r="K7" s="659"/>
      <c r="L7" s="659"/>
      <c r="M7" s="659"/>
      <c r="N7" s="659"/>
    </row>
    <row r="8" spans="1:14" ht="38.25" customHeight="1">
      <c r="A8" s="784"/>
      <c r="B8" s="660"/>
      <c r="C8" s="660"/>
      <c r="D8" s="660"/>
      <c r="E8" s="660"/>
      <c r="F8" s="195" t="s">
        <v>87</v>
      </c>
      <c r="G8" s="194" t="s">
        <v>100</v>
      </c>
      <c r="H8" s="660"/>
      <c r="I8" s="195" t="s">
        <v>87</v>
      </c>
      <c r="J8" s="194" t="s">
        <v>100</v>
      </c>
      <c r="K8" s="660"/>
      <c r="L8" s="660"/>
      <c r="M8" s="660"/>
      <c r="N8" s="660"/>
    </row>
    <row r="9" spans="1:14" ht="14.25">
      <c r="A9" s="51">
        <v>1</v>
      </c>
      <c r="B9" s="52">
        <v>2</v>
      </c>
      <c r="C9" s="40">
        <v>3</v>
      </c>
      <c r="D9" s="40">
        <v>4</v>
      </c>
      <c r="E9" s="40">
        <v>5</v>
      </c>
      <c r="F9" s="40">
        <v>6</v>
      </c>
      <c r="G9" s="40">
        <v>7</v>
      </c>
      <c r="H9" s="52">
        <v>8</v>
      </c>
      <c r="I9" s="40">
        <v>9</v>
      </c>
      <c r="J9" s="53">
        <v>10</v>
      </c>
      <c r="K9" s="40">
        <v>11</v>
      </c>
      <c r="L9" s="53">
        <v>12</v>
      </c>
      <c r="M9" s="40">
        <v>13</v>
      </c>
      <c r="N9" s="40">
        <v>14</v>
      </c>
    </row>
    <row r="10" spans="1:17" s="66" customFormat="1" ht="15.75">
      <c r="A10" s="65"/>
      <c r="B10" s="65" t="s">
        <v>276</v>
      </c>
      <c r="C10" s="72">
        <f aca="true" t="shared" si="0" ref="C10:N10">C11+C41</f>
        <v>82196</v>
      </c>
      <c r="D10" s="72">
        <f t="shared" si="0"/>
        <v>138</v>
      </c>
      <c r="E10" s="72">
        <f t="shared" si="0"/>
        <v>50</v>
      </c>
      <c r="F10" s="72">
        <f t="shared" si="0"/>
        <v>25</v>
      </c>
      <c r="G10" s="72">
        <f t="shared" si="0"/>
        <v>0</v>
      </c>
      <c r="H10" s="72">
        <f t="shared" si="0"/>
        <v>51</v>
      </c>
      <c r="I10" s="72">
        <f t="shared" si="0"/>
        <v>26</v>
      </c>
      <c r="J10" s="72">
        <f t="shared" si="0"/>
        <v>0</v>
      </c>
      <c r="K10" s="72">
        <f t="shared" si="0"/>
        <v>4693520</v>
      </c>
      <c r="L10" s="72">
        <f t="shared" si="0"/>
        <v>541756</v>
      </c>
      <c r="M10" s="72">
        <f t="shared" si="0"/>
        <v>493186</v>
      </c>
      <c r="N10" s="72">
        <f t="shared" si="0"/>
        <v>29950</v>
      </c>
      <c r="Q10" s="192"/>
    </row>
    <row r="11" spans="1:14" s="66" customFormat="1" ht="15.75">
      <c r="A11" s="79" t="s">
        <v>71</v>
      </c>
      <c r="B11" s="80" t="s">
        <v>236</v>
      </c>
      <c r="C11" s="73">
        <f aca="true" t="shared" si="1" ref="C11:N11">C12+C27</f>
        <v>82196</v>
      </c>
      <c r="D11" s="73">
        <f t="shared" si="1"/>
        <v>138</v>
      </c>
      <c r="E11" s="73">
        <f t="shared" si="1"/>
        <v>50</v>
      </c>
      <c r="F11" s="73">
        <f t="shared" si="1"/>
        <v>25</v>
      </c>
      <c r="G11" s="73">
        <f t="shared" si="1"/>
        <v>0</v>
      </c>
      <c r="H11" s="73">
        <f t="shared" si="1"/>
        <v>51</v>
      </c>
      <c r="I11" s="73">
        <f t="shared" si="1"/>
        <v>26</v>
      </c>
      <c r="J11" s="73">
        <f t="shared" si="1"/>
        <v>0</v>
      </c>
      <c r="K11" s="73">
        <f t="shared" si="1"/>
        <v>4666400</v>
      </c>
      <c r="L11" s="73">
        <f t="shared" si="1"/>
        <v>532408</v>
      </c>
      <c r="M11" s="73">
        <f t="shared" si="1"/>
        <v>479021</v>
      </c>
      <c r="N11" s="73">
        <f t="shared" si="1"/>
        <v>29950</v>
      </c>
    </row>
    <row r="12" spans="1:14" s="66" customFormat="1" ht="15.75">
      <c r="A12" s="68" t="s">
        <v>74</v>
      </c>
      <c r="B12" s="67" t="s">
        <v>234</v>
      </c>
      <c r="C12" s="74">
        <f aca="true" t="shared" si="2" ref="C12:N12">SUM(C13:C19)</f>
        <v>62435</v>
      </c>
      <c r="D12" s="74">
        <f t="shared" si="2"/>
        <v>104</v>
      </c>
      <c r="E12" s="74">
        <f t="shared" si="2"/>
        <v>47</v>
      </c>
      <c r="F12" s="74">
        <f t="shared" si="2"/>
        <v>24</v>
      </c>
      <c r="G12" s="74">
        <f t="shared" si="2"/>
        <v>0</v>
      </c>
      <c r="H12" s="74">
        <f t="shared" si="2"/>
        <v>48</v>
      </c>
      <c r="I12" s="74">
        <f t="shared" si="2"/>
        <v>25</v>
      </c>
      <c r="J12" s="74">
        <f t="shared" si="2"/>
        <v>0</v>
      </c>
      <c r="K12" s="74">
        <f t="shared" si="2"/>
        <v>1396825</v>
      </c>
      <c r="L12" s="74">
        <f t="shared" si="2"/>
        <v>181537</v>
      </c>
      <c r="M12" s="74">
        <f t="shared" si="2"/>
        <v>137369</v>
      </c>
      <c r="N12" s="74">
        <f t="shared" si="2"/>
        <v>23774</v>
      </c>
    </row>
    <row r="13" spans="1:14" s="66" customFormat="1" ht="16.5" customHeight="1">
      <c r="A13" s="634">
        <v>1</v>
      </c>
      <c r="B13" s="635" t="s">
        <v>328</v>
      </c>
      <c r="C13" s="566">
        <v>3900</v>
      </c>
      <c r="D13" s="57">
        <v>103</v>
      </c>
      <c r="E13" s="57">
        <v>47</v>
      </c>
      <c r="F13" s="57">
        <v>24</v>
      </c>
      <c r="G13" s="57">
        <v>0</v>
      </c>
      <c r="H13" s="57">
        <v>48</v>
      </c>
      <c r="I13" s="57">
        <v>25</v>
      </c>
      <c r="J13" s="57">
        <v>0</v>
      </c>
      <c r="K13" s="75">
        <v>1316812</v>
      </c>
      <c r="L13" s="75">
        <v>170252</v>
      </c>
      <c r="M13" s="75">
        <v>124237</v>
      </c>
      <c r="N13" s="75">
        <v>23774</v>
      </c>
    </row>
    <row r="14" spans="1:14" s="66" customFormat="1" ht="15.75">
      <c r="A14" s="634">
        <v>2</v>
      </c>
      <c r="B14" s="635" t="s">
        <v>297</v>
      </c>
      <c r="C14" s="603"/>
      <c r="D14" s="603"/>
      <c r="E14" s="603"/>
      <c r="F14" s="603"/>
      <c r="G14" s="603"/>
      <c r="H14" s="604"/>
      <c r="I14" s="603"/>
      <c r="J14" s="636"/>
      <c r="K14" s="75">
        <v>12078</v>
      </c>
      <c r="L14" s="75">
        <v>2373</v>
      </c>
      <c r="M14" s="75">
        <v>3710</v>
      </c>
      <c r="N14" s="75"/>
    </row>
    <row r="15" spans="1:14" s="66" customFormat="1" ht="16.5" customHeight="1">
      <c r="A15" s="634">
        <v>3</v>
      </c>
      <c r="B15" s="635" t="s">
        <v>301</v>
      </c>
      <c r="C15" s="57"/>
      <c r="D15" s="57">
        <v>1</v>
      </c>
      <c r="E15" s="57"/>
      <c r="F15" s="57"/>
      <c r="G15" s="57"/>
      <c r="H15" s="57"/>
      <c r="I15" s="57"/>
      <c r="J15" s="57"/>
      <c r="K15" s="75">
        <v>44176</v>
      </c>
      <c r="L15" s="75">
        <v>6340</v>
      </c>
      <c r="M15" s="75">
        <v>3549</v>
      </c>
      <c r="N15" s="75">
        <v>0</v>
      </c>
    </row>
    <row r="16" spans="1:14" s="66" customFormat="1" ht="16.5" customHeight="1">
      <c r="A16" s="634">
        <v>4</v>
      </c>
      <c r="B16" s="635" t="s">
        <v>329</v>
      </c>
      <c r="C16" s="57"/>
      <c r="D16" s="57"/>
      <c r="E16" s="57"/>
      <c r="F16" s="57"/>
      <c r="G16" s="57"/>
      <c r="H16" s="57"/>
      <c r="I16" s="57"/>
      <c r="J16" s="57"/>
      <c r="K16" s="75">
        <v>9204</v>
      </c>
      <c r="L16" s="75">
        <v>1556</v>
      </c>
      <c r="M16" s="75">
        <v>3569</v>
      </c>
      <c r="N16" s="75">
        <v>0</v>
      </c>
    </row>
    <row r="17" spans="1:14" s="547" customFormat="1" ht="15.75">
      <c r="A17" s="634">
        <v>5</v>
      </c>
      <c r="B17" s="635" t="s">
        <v>327</v>
      </c>
      <c r="C17" s="16"/>
      <c r="D17" s="57"/>
      <c r="E17" s="57"/>
      <c r="F17" s="57"/>
      <c r="G17" s="57"/>
      <c r="H17" s="57"/>
      <c r="I17" s="57"/>
      <c r="J17" s="57"/>
      <c r="K17" s="75">
        <v>7854</v>
      </c>
      <c r="L17" s="75">
        <v>1016</v>
      </c>
      <c r="M17" s="75">
        <v>444</v>
      </c>
      <c r="N17" s="75"/>
    </row>
    <row r="18" spans="1:14" s="547" customFormat="1" ht="15.75">
      <c r="A18" s="634">
        <v>6</v>
      </c>
      <c r="B18" s="635" t="s">
        <v>500</v>
      </c>
      <c r="C18" s="116">
        <v>10200</v>
      </c>
      <c r="D18" s="57"/>
      <c r="E18" s="57"/>
      <c r="F18" s="57"/>
      <c r="G18" s="57"/>
      <c r="H18" s="57"/>
      <c r="I18" s="57"/>
      <c r="J18" s="57"/>
      <c r="K18" s="75">
        <v>6701</v>
      </c>
      <c r="L18" s="75"/>
      <c r="M18" s="75">
        <v>1860</v>
      </c>
      <c r="N18" s="75"/>
    </row>
    <row r="19" spans="1:14" s="118" customFormat="1" ht="15.75" customHeight="1">
      <c r="A19" s="117">
        <v>7</v>
      </c>
      <c r="B19" s="115" t="s">
        <v>340</v>
      </c>
      <c r="C19" s="116">
        <f>SUM(C20:C24)</f>
        <v>48335</v>
      </c>
      <c r="D19" s="116"/>
      <c r="E19" s="116"/>
      <c r="F19" s="116"/>
      <c r="G19" s="116"/>
      <c r="H19" s="116"/>
      <c r="I19" s="116"/>
      <c r="J19" s="116"/>
      <c r="K19" s="75"/>
      <c r="L19" s="75"/>
      <c r="M19" s="75"/>
      <c r="N19" s="75"/>
    </row>
    <row r="20" spans="1:14" s="118" customFormat="1" ht="15.75" customHeight="1" hidden="1">
      <c r="A20" s="117"/>
      <c r="B20" s="115" t="s">
        <v>341</v>
      </c>
      <c r="C20" s="16">
        <v>1506</v>
      </c>
      <c r="D20" s="16"/>
      <c r="E20" s="16"/>
      <c r="F20" s="16"/>
      <c r="G20" s="16"/>
      <c r="H20" s="16"/>
      <c r="I20" s="16"/>
      <c r="J20" s="16"/>
      <c r="K20" s="16">
        <v>189</v>
      </c>
      <c r="L20" s="116"/>
      <c r="M20" s="116"/>
      <c r="N20" s="110"/>
    </row>
    <row r="21" spans="1:14" s="118" customFormat="1" ht="15.75" customHeight="1" hidden="1">
      <c r="A21" s="117"/>
      <c r="B21" s="115" t="s">
        <v>342</v>
      </c>
      <c r="C21" s="116">
        <v>32357</v>
      </c>
      <c r="D21" s="116"/>
      <c r="E21" s="116"/>
      <c r="F21" s="116"/>
      <c r="G21" s="116"/>
      <c r="H21" s="116"/>
      <c r="I21" s="116"/>
      <c r="J21" s="116"/>
      <c r="K21" s="116"/>
      <c r="L21" s="116"/>
      <c r="M21" s="116"/>
      <c r="N21" s="110"/>
    </row>
    <row r="22" spans="1:14" s="118" customFormat="1" ht="15.75" customHeight="1" hidden="1">
      <c r="A22" s="117"/>
      <c r="B22" s="115" t="s">
        <v>343</v>
      </c>
      <c r="C22" s="116">
        <v>855</v>
      </c>
      <c r="D22" s="116"/>
      <c r="E22" s="116"/>
      <c r="F22" s="116"/>
      <c r="G22" s="116"/>
      <c r="H22" s="116"/>
      <c r="I22" s="116"/>
      <c r="J22" s="116"/>
      <c r="K22" s="166">
        <v>87</v>
      </c>
      <c r="L22" s="167"/>
      <c r="M22" s="167">
        <v>15</v>
      </c>
      <c r="N22" s="110"/>
    </row>
    <row r="23" spans="1:16" s="118" customFormat="1" ht="15.75" customHeight="1" hidden="1">
      <c r="A23" s="117"/>
      <c r="B23" s="115" t="s">
        <v>344</v>
      </c>
      <c r="C23" s="57">
        <v>11112</v>
      </c>
      <c r="D23" s="57">
        <v>0</v>
      </c>
      <c r="E23" s="57"/>
      <c r="F23" s="57"/>
      <c r="G23" s="57"/>
      <c r="H23" s="57"/>
      <c r="I23" s="57"/>
      <c r="J23" s="57"/>
      <c r="K23" s="57">
        <v>7035</v>
      </c>
      <c r="L23" s="167"/>
      <c r="M23" s="167"/>
      <c r="N23" s="110"/>
      <c r="P23" s="118" t="s">
        <v>345</v>
      </c>
    </row>
    <row r="24" spans="1:14" s="118" customFormat="1" ht="15.75" customHeight="1" hidden="1">
      <c r="A24" s="117"/>
      <c r="B24" s="115" t="s">
        <v>346</v>
      </c>
      <c r="C24" s="57">
        <v>2505</v>
      </c>
      <c r="D24" s="57"/>
      <c r="E24" s="57"/>
      <c r="F24" s="57"/>
      <c r="G24" s="57"/>
      <c r="H24" s="57"/>
      <c r="I24" s="57"/>
      <c r="J24" s="57"/>
      <c r="K24" s="57">
        <v>2305</v>
      </c>
      <c r="L24" s="57"/>
      <c r="M24" s="57">
        <v>403</v>
      </c>
      <c r="N24" s="110"/>
    </row>
    <row r="25" spans="1:14" s="118" customFormat="1" ht="15.75" customHeight="1" hidden="1">
      <c r="A25" s="117"/>
      <c r="B25" s="115"/>
      <c r="C25" s="57"/>
      <c r="D25" s="57"/>
      <c r="E25" s="57"/>
      <c r="F25" s="57"/>
      <c r="G25" s="57"/>
      <c r="H25" s="57"/>
      <c r="I25" s="57"/>
      <c r="J25" s="57"/>
      <c r="K25" s="57"/>
      <c r="L25" s="167"/>
      <c r="M25" s="167"/>
      <c r="N25" s="110"/>
    </row>
    <row r="26" spans="1:14" s="118" customFormat="1" ht="15.75" customHeight="1" hidden="1">
      <c r="A26" s="117"/>
      <c r="B26" s="115"/>
      <c r="C26" s="57"/>
      <c r="D26" s="57"/>
      <c r="E26" s="57"/>
      <c r="F26" s="57"/>
      <c r="G26" s="57"/>
      <c r="H26" s="57"/>
      <c r="I26" s="57"/>
      <c r="J26" s="57"/>
      <c r="K26" s="57"/>
      <c r="L26" s="167"/>
      <c r="M26" s="167"/>
      <c r="N26" s="110"/>
    </row>
    <row r="27" spans="1:14" s="66" customFormat="1" ht="15.75">
      <c r="A27" s="68" t="s">
        <v>75</v>
      </c>
      <c r="B27" s="67" t="s">
        <v>237</v>
      </c>
      <c r="C27" s="74">
        <f aca="true" t="shared" si="3" ref="C27:N27">SUM(C28:C39)</f>
        <v>19761</v>
      </c>
      <c r="D27" s="74">
        <f t="shared" si="3"/>
        <v>34</v>
      </c>
      <c r="E27" s="74">
        <f t="shared" si="3"/>
        <v>3</v>
      </c>
      <c r="F27" s="74">
        <f t="shared" si="3"/>
        <v>1</v>
      </c>
      <c r="G27" s="74">
        <f t="shared" si="3"/>
        <v>0</v>
      </c>
      <c r="H27" s="74">
        <f t="shared" si="3"/>
        <v>3</v>
      </c>
      <c r="I27" s="74">
        <f t="shared" si="3"/>
        <v>1</v>
      </c>
      <c r="J27" s="74">
        <f t="shared" si="3"/>
        <v>0</v>
      </c>
      <c r="K27" s="74">
        <f t="shared" si="3"/>
        <v>3269575</v>
      </c>
      <c r="L27" s="74">
        <f t="shared" si="3"/>
        <v>350871</v>
      </c>
      <c r="M27" s="74">
        <f t="shared" si="3"/>
        <v>341652</v>
      </c>
      <c r="N27" s="74">
        <f t="shared" si="3"/>
        <v>6176</v>
      </c>
    </row>
    <row r="28" spans="1:14" ht="15.75">
      <c r="A28" s="69">
        <v>1</v>
      </c>
      <c r="B28" s="81" t="s">
        <v>284</v>
      </c>
      <c r="C28" s="75">
        <v>1025</v>
      </c>
      <c r="D28" s="75"/>
      <c r="E28" s="75"/>
      <c r="F28" s="75"/>
      <c r="G28" s="75"/>
      <c r="H28" s="75"/>
      <c r="I28" s="75"/>
      <c r="J28" s="75"/>
      <c r="K28" s="75">
        <v>123007</v>
      </c>
      <c r="L28" s="75">
        <v>21525</v>
      </c>
      <c r="M28" s="75">
        <v>19130</v>
      </c>
      <c r="N28" s="75"/>
    </row>
    <row r="29" spans="1:14" ht="15.75">
      <c r="A29" s="69">
        <v>2</v>
      </c>
      <c r="B29" s="81" t="s">
        <v>285</v>
      </c>
      <c r="C29" s="75">
        <v>977</v>
      </c>
      <c r="D29" s="637">
        <v>1</v>
      </c>
      <c r="E29" s="637">
        <v>0</v>
      </c>
      <c r="F29" s="637">
        <v>0</v>
      </c>
      <c r="G29" s="637">
        <v>0</v>
      </c>
      <c r="H29" s="637">
        <v>0</v>
      </c>
      <c r="I29" s="637">
        <v>0</v>
      </c>
      <c r="J29" s="637">
        <v>0</v>
      </c>
      <c r="K29" s="75">
        <v>217219</v>
      </c>
      <c r="L29" s="75">
        <v>14048</v>
      </c>
      <c r="M29" s="75">
        <v>18522</v>
      </c>
      <c r="N29" s="75">
        <v>0</v>
      </c>
    </row>
    <row r="30" spans="1:14" s="66" customFormat="1" ht="15.75">
      <c r="A30" s="69">
        <v>3</v>
      </c>
      <c r="B30" s="81" t="s">
        <v>286</v>
      </c>
      <c r="C30" s="75">
        <v>452</v>
      </c>
      <c r="D30" s="85">
        <v>9</v>
      </c>
      <c r="E30" s="637">
        <v>0</v>
      </c>
      <c r="F30" s="637">
        <v>0</v>
      </c>
      <c r="G30" s="637">
        <v>0</v>
      </c>
      <c r="H30" s="637">
        <v>0</v>
      </c>
      <c r="I30" s="637">
        <v>0</v>
      </c>
      <c r="J30" s="637">
        <v>0</v>
      </c>
      <c r="K30" s="75">
        <v>227717</v>
      </c>
      <c r="L30" s="75">
        <v>29375</v>
      </c>
      <c r="M30" s="75">
        <v>33989</v>
      </c>
      <c r="N30" s="75"/>
    </row>
    <row r="31" spans="1:14" s="66" customFormat="1" ht="15.75">
      <c r="A31" s="69">
        <v>4</v>
      </c>
      <c r="B31" s="81" t="s">
        <v>287</v>
      </c>
      <c r="C31" s="75">
        <v>321</v>
      </c>
      <c r="D31" s="637">
        <v>0</v>
      </c>
      <c r="E31" s="637">
        <v>0</v>
      </c>
      <c r="F31" s="637">
        <v>0</v>
      </c>
      <c r="G31" s="637">
        <v>0</v>
      </c>
      <c r="H31" s="637">
        <v>0</v>
      </c>
      <c r="I31" s="637">
        <v>0</v>
      </c>
      <c r="J31" s="637">
        <v>0</v>
      </c>
      <c r="K31" s="75">
        <v>175734</v>
      </c>
      <c r="L31" s="75">
        <v>21784</v>
      </c>
      <c r="M31" s="75">
        <v>24213</v>
      </c>
      <c r="N31" s="75"/>
    </row>
    <row r="32" spans="1:14" s="66" customFormat="1" ht="16.5" customHeight="1">
      <c r="A32" s="69">
        <v>5</v>
      </c>
      <c r="B32" s="81" t="s">
        <v>288</v>
      </c>
      <c r="C32" s="75">
        <v>956</v>
      </c>
      <c r="D32" s="637">
        <v>0</v>
      </c>
      <c r="E32" s="637">
        <v>0</v>
      </c>
      <c r="F32" s="637">
        <v>0</v>
      </c>
      <c r="G32" s="637">
        <v>0</v>
      </c>
      <c r="H32" s="637">
        <v>0</v>
      </c>
      <c r="I32" s="637">
        <v>0</v>
      </c>
      <c r="J32" s="637">
        <v>0</v>
      </c>
      <c r="K32" s="75">
        <v>211431</v>
      </c>
      <c r="L32" s="75">
        <v>23495</v>
      </c>
      <c r="M32" s="75">
        <v>31463</v>
      </c>
      <c r="N32" s="75">
        <v>120</v>
      </c>
    </row>
    <row r="33" spans="1:14" s="66" customFormat="1" ht="15.75">
      <c r="A33" s="69">
        <v>6</v>
      </c>
      <c r="B33" s="81" t="s">
        <v>302</v>
      </c>
      <c r="C33" s="75">
        <v>5206</v>
      </c>
      <c r="D33" s="85">
        <v>9</v>
      </c>
      <c r="E33" s="637">
        <v>0</v>
      </c>
      <c r="F33" s="637">
        <v>0</v>
      </c>
      <c r="G33" s="637">
        <v>0</v>
      </c>
      <c r="H33" s="637">
        <v>0</v>
      </c>
      <c r="I33" s="637">
        <v>0</v>
      </c>
      <c r="J33" s="637">
        <v>0</v>
      </c>
      <c r="K33" s="75">
        <v>475636</v>
      </c>
      <c r="L33" s="75">
        <v>72970</v>
      </c>
      <c r="M33" s="75">
        <v>50730</v>
      </c>
      <c r="N33" s="75">
        <v>2724</v>
      </c>
    </row>
    <row r="34" spans="1:14" s="66" customFormat="1" ht="15.75">
      <c r="A34" s="69">
        <v>7</v>
      </c>
      <c r="B34" s="81" t="s">
        <v>290</v>
      </c>
      <c r="C34" s="75">
        <v>2433</v>
      </c>
      <c r="D34" s="85">
        <v>0</v>
      </c>
      <c r="E34" s="637">
        <v>0</v>
      </c>
      <c r="F34" s="637">
        <v>0</v>
      </c>
      <c r="G34" s="637">
        <v>0</v>
      </c>
      <c r="H34" s="637">
        <v>0</v>
      </c>
      <c r="I34" s="637">
        <v>0</v>
      </c>
      <c r="J34" s="637">
        <v>0</v>
      </c>
      <c r="K34" s="75">
        <v>701767</v>
      </c>
      <c r="L34" s="75">
        <v>16497</v>
      </c>
      <c r="M34" s="75">
        <v>15756</v>
      </c>
      <c r="N34" s="638">
        <v>0</v>
      </c>
    </row>
    <row r="35" spans="1:14" s="66" customFormat="1" ht="15.75">
      <c r="A35" s="69">
        <v>8</v>
      </c>
      <c r="B35" s="81" t="s">
        <v>291</v>
      </c>
      <c r="C35" s="75">
        <v>2235</v>
      </c>
      <c r="D35" s="85">
        <v>8</v>
      </c>
      <c r="E35" s="637">
        <v>3</v>
      </c>
      <c r="F35" s="637">
        <v>1</v>
      </c>
      <c r="G35" s="637">
        <v>0</v>
      </c>
      <c r="H35" s="637">
        <v>3</v>
      </c>
      <c r="I35" s="637">
        <v>1</v>
      </c>
      <c r="J35" s="637">
        <v>0</v>
      </c>
      <c r="K35" s="75">
        <v>143663</v>
      </c>
      <c r="L35" s="75">
        <v>26116</v>
      </c>
      <c r="M35" s="75">
        <v>23652</v>
      </c>
      <c r="N35" s="75">
        <v>0</v>
      </c>
    </row>
    <row r="36" spans="1:14" s="66" customFormat="1" ht="15.75">
      <c r="A36" s="69">
        <v>9</v>
      </c>
      <c r="B36" s="81" t="s">
        <v>292</v>
      </c>
      <c r="C36" s="75">
        <v>818</v>
      </c>
      <c r="D36" s="85">
        <v>2</v>
      </c>
      <c r="E36" s="637">
        <v>0</v>
      </c>
      <c r="F36" s="637">
        <v>0</v>
      </c>
      <c r="G36" s="637">
        <v>0</v>
      </c>
      <c r="H36" s="637">
        <v>0</v>
      </c>
      <c r="I36" s="637">
        <v>0</v>
      </c>
      <c r="J36" s="637">
        <v>0</v>
      </c>
      <c r="K36" s="75">
        <v>199794</v>
      </c>
      <c r="L36" s="75">
        <v>16395</v>
      </c>
      <c r="M36" s="75">
        <v>25422</v>
      </c>
      <c r="N36" s="75"/>
    </row>
    <row r="37" spans="1:14" s="66" customFormat="1" ht="15.75">
      <c r="A37" s="69">
        <v>10</v>
      </c>
      <c r="B37" s="81" t="s">
        <v>293</v>
      </c>
      <c r="C37" s="75">
        <v>797</v>
      </c>
      <c r="D37" s="85">
        <v>5</v>
      </c>
      <c r="E37" s="637">
        <v>0</v>
      </c>
      <c r="F37" s="637">
        <v>0</v>
      </c>
      <c r="G37" s="637">
        <v>0</v>
      </c>
      <c r="H37" s="637">
        <v>0</v>
      </c>
      <c r="I37" s="637">
        <v>0</v>
      </c>
      <c r="J37" s="637">
        <v>0</v>
      </c>
      <c r="K37" s="75">
        <v>97589</v>
      </c>
      <c r="L37" s="75">
        <v>10535</v>
      </c>
      <c r="M37" s="75">
        <v>11928</v>
      </c>
      <c r="N37" s="75">
        <v>0</v>
      </c>
    </row>
    <row r="38" spans="1:14" s="66" customFormat="1" ht="15.75">
      <c r="A38" s="69">
        <v>11</v>
      </c>
      <c r="B38" s="81" t="s">
        <v>294</v>
      </c>
      <c r="C38" s="75">
        <v>3017</v>
      </c>
      <c r="D38" s="637">
        <v>0</v>
      </c>
      <c r="E38" s="637">
        <v>0</v>
      </c>
      <c r="F38" s="637">
        <v>0</v>
      </c>
      <c r="G38" s="637">
        <v>0</v>
      </c>
      <c r="H38" s="637">
        <v>0</v>
      </c>
      <c r="I38" s="637">
        <v>0</v>
      </c>
      <c r="J38" s="85"/>
      <c r="K38" s="75">
        <v>555911</v>
      </c>
      <c r="L38" s="75">
        <v>79480</v>
      </c>
      <c r="M38" s="75">
        <v>71429</v>
      </c>
      <c r="N38" s="75">
        <v>3332</v>
      </c>
    </row>
    <row r="39" spans="1:14" s="66" customFormat="1" ht="18.75" customHeight="1">
      <c r="A39" s="69">
        <v>12</v>
      </c>
      <c r="B39" s="81" t="s">
        <v>331</v>
      </c>
      <c r="C39" s="75">
        <v>1524</v>
      </c>
      <c r="D39" s="637">
        <v>0</v>
      </c>
      <c r="E39" s="637">
        <v>0</v>
      </c>
      <c r="F39" s="637">
        <v>0</v>
      </c>
      <c r="G39" s="637">
        <v>0</v>
      </c>
      <c r="H39" s="637">
        <v>0</v>
      </c>
      <c r="I39" s="637">
        <v>0</v>
      </c>
      <c r="J39" s="637">
        <v>0</v>
      </c>
      <c r="K39" s="75">
        <v>140107</v>
      </c>
      <c r="L39" s="75">
        <v>18651</v>
      </c>
      <c r="M39" s="75">
        <v>15418</v>
      </c>
      <c r="N39" s="75">
        <v>0</v>
      </c>
    </row>
    <row r="40" spans="1:14" s="66" customFormat="1" ht="15.75">
      <c r="A40" s="69">
        <v>13</v>
      </c>
      <c r="B40" s="635" t="s">
        <v>334</v>
      </c>
      <c r="C40" s="57"/>
      <c r="D40" s="637">
        <v>0</v>
      </c>
      <c r="E40" s="637">
        <v>0</v>
      </c>
      <c r="F40" s="637">
        <v>0</v>
      </c>
      <c r="G40" s="637">
        <v>0</v>
      </c>
      <c r="H40" s="637">
        <v>0</v>
      </c>
      <c r="I40" s="637">
        <v>0</v>
      </c>
      <c r="J40" s="637">
        <v>0</v>
      </c>
      <c r="K40" s="75">
        <v>35944</v>
      </c>
      <c r="L40" s="75">
        <v>4283</v>
      </c>
      <c r="M40" s="75">
        <v>8577</v>
      </c>
      <c r="N40" s="75">
        <v>0</v>
      </c>
    </row>
    <row r="41" spans="1:14" s="66" customFormat="1" ht="15.75">
      <c r="A41" s="193" t="s">
        <v>72</v>
      </c>
      <c r="B41" s="251" t="s">
        <v>96</v>
      </c>
      <c r="C41" s="74"/>
      <c r="D41" s="74"/>
      <c r="E41" s="74"/>
      <c r="F41" s="74"/>
      <c r="G41" s="74"/>
      <c r="H41" s="74"/>
      <c r="I41" s="74"/>
      <c r="J41" s="74"/>
      <c r="K41" s="74">
        <f>K42</f>
        <v>27120</v>
      </c>
      <c r="L41" s="74">
        <f>L42</f>
        <v>9348</v>
      </c>
      <c r="M41" s="74">
        <f>M42</f>
        <v>14165</v>
      </c>
      <c r="N41" s="75"/>
    </row>
    <row r="42" spans="1:14" s="66" customFormat="1" ht="15.75">
      <c r="A42" s="69">
        <v>1</v>
      </c>
      <c r="B42" s="81" t="s">
        <v>542</v>
      </c>
      <c r="C42" s="75"/>
      <c r="D42" s="75"/>
      <c r="E42" s="75"/>
      <c r="F42" s="75"/>
      <c r="G42" s="75"/>
      <c r="H42" s="75"/>
      <c r="I42" s="75"/>
      <c r="J42" s="75"/>
      <c r="K42" s="75">
        <v>27120</v>
      </c>
      <c r="L42" s="75">
        <v>9348</v>
      </c>
      <c r="M42" s="75">
        <v>14165</v>
      </c>
      <c r="N42" s="75">
        <v>0</v>
      </c>
    </row>
    <row r="43" spans="1:14" s="66" customFormat="1" ht="3.75" customHeight="1">
      <c r="A43" s="252"/>
      <c r="B43" s="252"/>
      <c r="C43" s="253"/>
      <c r="D43" s="253"/>
      <c r="E43" s="253"/>
      <c r="F43" s="253"/>
      <c r="G43" s="253"/>
      <c r="H43" s="253"/>
      <c r="I43" s="253"/>
      <c r="J43" s="253"/>
      <c r="K43" s="253"/>
      <c r="L43" s="253"/>
      <c r="M43" s="253"/>
      <c r="N43" s="253"/>
    </row>
  </sheetData>
  <sheetProtection/>
  <mergeCells count="18">
    <mergeCell ref="M6:M8"/>
    <mergeCell ref="N6:N8"/>
    <mergeCell ref="A2:N2"/>
    <mergeCell ref="A3:N3"/>
    <mergeCell ref="I7:J7"/>
    <mergeCell ref="A5:A8"/>
    <mergeCell ref="B5:B8"/>
    <mergeCell ref="C5:C8"/>
    <mergeCell ref="K5:N5"/>
    <mergeCell ref="L6:L8"/>
    <mergeCell ref="K6:K8"/>
    <mergeCell ref="E6:G6"/>
    <mergeCell ref="E7:E8"/>
    <mergeCell ref="F7:G7"/>
    <mergeCell ref="D5:D8"/>
    <mergeCell ref="E5:J5"/>
    <mergeCell ref="H7:H8"/>
    <mergeCell ref="H6:J6"/>
  </mergeCells>
  <printOptions horizontalCentered="1"/>
  <pageMargins left="0.5" right="0.5" top="0.25" bottom="0.25" header="0.5" footer="0.5"/>
  <pageSetup horizontalDpi="600" verticalDpi="600" orientation="landscape" paperSize="9" scale="95" r:id="rId1"/>
</worksheet>
</file>

<file path=xl/worksheets/sheet16.xml><?xml version="1.0" encoding="utf-8"?>
<worksheet xmlns="http://schemas.openxmlformats.org/spreadsheetml/2006/main" xmlns:r="http://schemas.openxmlformats.org/officeDocument/2006/relationships">
  <dimension ref="A1:H47"/>
  <sheetViews>
    <sheetView zoomScalePageLayoutView="0" workbookViewId="0" topLeftCell="A4">
      <selection activeCell="F4" sqref="F1:I16384"/>
    </sheetView>
  </sheetViews>
  <sheetFormatPr defaultColWidth="9.140625" defaultRowHeight="12.75"/>
  <cols>
    <col min="1" max="1" width="6.28125" style="4" customWidth="1"/>
    <col min="2" max="2" width="49.8515625" style="4" customWidth="1"/>
    <col min="3" max="3" width="17.57421875" style="60" customWidth="1"/>
    <col min="4" max="4" width="16.00390625" style="4" customWidth="1"/>
    <col min="5" max="16384" width="9.140625" style="4" customWidth="1"/>
  </cols>
  <sheetData>
    <row r="1" spans="1:4" ht="15.75" customHeight="1">
      <c r="A1" s="89" t="s">
        <v>243</v>
      </c>
      <c r="B1" s="89"/>
      <c r="C1" s="209"/>
      <c r="D1" s="89"/>
    </row>
    <row r="2" spans="1:4" ht="15.75" customHeight="1">
      <c r="A2" s="661" t="s">
        <v>141</v>
      </c>
      <c r="B2" s="661"/>
      <c r="C2" s="661"/>
      <c r="D2" s="661"/>
    </row>
    <row r="3" spans="1:4" ht="15.75" customHeight="1">
      <c r="A3" s="785" t="s">
        <v>559</v>
      </c>
      <c r="B3" s="785"/>
      <c r="C3" s="785"/>
      <c r="D3" s="785"/>
    </row>
    <row r="4" spans="1:4" ht="27" customHeight="1">
      <c r="A4" s="195" t="s">
        <v>73</v>
      </c>
      <c r="B4" s="211" t="s">
        <v>142</v>
      </c>
      <c r="C4" s="208" t="s">
        <v>143</v>
      </c>
      <c r="D4" s="208" t="s">
        <v>144</v>
      </c>
    </row>
    <row r="5" spans="1:4" ht="15.75" customHeight="1">
      <c r="A5" s="46">
        <v>1</v>
      </c>
      <c r="B5" s="44">
        <v>2</v>
      </c>
      <c r="C5" s="42">
        <v>3</v>
      </c>
      <c r="D5" s="54">
        <v>4</v>
      </c>
    </row>
    <row r="6" spans="1:4" ht="15.75" customHeight="1">
      <c r="A6" s="76" t="s">
        <v>74</v>
      </c>
      <c r="B6" s="87" t="s">
        <v>145</v>
      </c>
      <c r="C6" s="181"/>
      <c r="D6" s="182"/>
    </row>
    <row r="7" spans="1:4" ht="15.75" customHeight="1">
      <c r="A7" s="85">
        <v>1</v>
      </c>
      <c r="B7" s="57" t="s">
        <v>152</v>
      </c>
      <c r="C7" s="183">
        <v>281</v>
      </c>
      <c r="D7" s="57"/>
    </row>
    <row r="8" spans="1:4" ht="15.75" customHeight="1">
      <c r="A8" s="85">
        <v>2</v>
      </c>
      <c r="B8" s="57" t="s">
        <v>146</v>
      </c>
      <c r="C8" s="183">
        <v>336</v>
      </c>
      <c r="D8" s="57"/>
    </row>
    <row r="9" spans="1:4" ht="15.75" customHeight="1">
      <c r="A9" s="85">
        <v>3</v>
      </c>
      <c r="B9" s="57" t="s">
        <v>154</v>
      </c>
      <c r="C9" s="183">
        <v>784</v>
      </c>
      <c r="D9" s="57"/>
    </row>
    <row r="10" spans="1:4" ht="15.75" customHeight="1">
      <c r="A10" s="85">
        <v>4</v>
      </c>
      <c r="B10" s="57" t="s">
        <v>153</v>
      </c>
      <c r="C10" s="183">
        <v>2</v>
      </c>
      <c r="D10" s="57"/>
    </row>
    <row r="11" spans="1:4" ht="15.75" customHeight="1">
      <c r="A11" s="85">
        <v>5</v>
      </c>
      <c r="B11" s="57" t="s">
        <v>161</v>
      </c>
      <c r="C11" s="62">
        <v>1</v>
      </c>
      <c r="D11" s="57"/>
    </row>
    <row r="12" spans="1:4" ht="15.75" customHeight="1">
      <c r="A12" s="12" t="s">
        <v>75</v>
      </c>
      <c r="B12" s="16" t="s">
        <v>155</v>
      </c>
      <c r="C12" s="62"/>
      <c r="D12" s="57"/>
    </row>
    <row r="13" spans="1:4" ht="15.75" customHeight="1">
      <c r="A13" s="85">
        <v>1</v>
      </c>
      <c r="B13" s="57" t="s">
        <v>147</v>
      </c>
      <c r="C13" s="333">
        <v>607</v>
      </c>
      <c r="D13" s="57"/>
    </row>
    <row r="14" spans="1:4" ht="15.75" customHeight="1">
      <c r="A14" s="85">
        <v>2</v>
      </c>
      <c r="B14" s="57" t="s">
        <v>148</v>
      </c>
      <c r="C14" s="183">
        <v>0</v>
      </c>
      <c r="D14" s="57"/>
    </row>
    <row r="15" spans="1:4" ht="15.75" customHeight="1">
      <c r="A15" s="12" t="s">
        <v>80</v>
      </c>
      <c r="B15" s="16" t="s">
        <v>149</v>
      </c>
      <c r="C15" s="183"/>
      <c r="D15" s="57"/>
    </row>
    <row r="16" spans="1:4" ht="15.75" customHeight="1">
      <c r="A16" s="85">
        <v>1</v>
      </c>
      <c r="B16" s="184" t="s">
        <v>156</v>
      </c>
      <c r="C16" s="183">
        <v>90</v>
      </c>
      <c r="D16" s="57"/>
    </row>
    <row r="17" spans="1:4" ht="15.75" customHeight="1">
      <c r="A17" s="85"/>
      <c r="B17" s="57" t="s">
        <v>161</v>
      </c>
      <c r="C17" s="183">
        <v>26</v>
      </c>
      <c r="D17" s="57"/>
    </row>
    <row r="18" spans="1:4" ht="15.75" customHeight="1">
      <c r="A18" s="85">
        <v>2</v>
      </c>
      <c r="B18" s="184" t="s">
        <v>254</v>
      </c>
      <c r="C18" s="183">
        <v>1706</v>
      </c>
      <c r="D18" s="85" t="s">
        <v>303</v>
      </c>
    </row>
    <row r="19" spans="1:4" ht="15.75" customHeight="1">
      <c r="A19" s="85"/>
      <c r="B19" s="57" t="s">
        <v>161</v>
      </c>
      <c r="C19" s="183">
        <v>332</v>
      </c>
      <c r="D19" s="57"/>
    </row>
    <row r="20" spans="1:4" ht="15.75" customHeight="1">
      <c r="A20" s="85">
        <v>3</v>
      </c>
      <c r="B20" s="184" t="s">
        <v>11</v>
      </c>
      <c r="C20" s="183">
        <v>1545</v>
      </c>
      <c r="D20" s="57"/>
    </row>
    <row r="21" spans="1:4" ht="15.75" customHeight="1">
      <c r="A21" s="85"/>
      <c r="B21" s="57" t="s">
        <v>161</v>
      </c>
      <c r="C21" s="183">
        <v>300</v>
      </c>
      <c r="D21" s="57"/>
    </row>
    <row r="22" spans="1:8" ht="15.75" customHeight="1">
      <c r="A22" s="85">
        <v>4</v>
      </c>
      <c r="B22" s="184" t="s">
        <v>150</v>
      </c>
      <c r="C22" s="183">
        <v>769</v>
      </c>
      <c r="D22" s="85" t="s">
        <v>303</v>
      </c>
      <c r="H22" s="4">
        <f>C23-337</f>
        <v>41</v>
      </c>
    </row>
    <row r="23" spans="1:4" ht="15.75" customHeight="1">
      <c r="A23" s="85">
        <v>5</v>
      </c>
      <c r="B23" s="184" t="s">
        <v>151</v>
      </c>
      <c r="C23" s="183">
        <v>378</v>
      </c>
      <c r="D23" s="85" t="s">
        <v>303</v>
      </c>
    </row>
    <row r="24" spans="1:4" ht="15.75" customHeight="1">
      <c r="A24" s="59"/>
      <c r="B24" s="59" t="s">
        <v>161</v>
      </c>
      <c r="C24" s="183">
        <v>65</v>
      </c>
      <c r="D24" s="59"/>
    </row>
    <row r="25" spans="1:4" ht="15.75" customHeight="1">
      <c r="A25" s="12" t="s">
        <v>81</v>
      </c>
      <c r="B25" s="16" t="s">
        <v>162</v>
      </c>
      <c r="C25" s="333">
        <v>3395</v>
      </c>
      <c r="D25" s="1"/>
    </row>
    <row r="26" spans="1:4" ht="15.75" customHeight="1">
      <c r="A26" s="85">
        <v>1</v>
      </c>
      <c r="B26" s="180" t="s">
        <v>158</v>
      </c>
      <c r="C26" s="333">
        <v>1241</v>
      </c>
      <c r="D26" s="59"/>
    </row>
    <row r="27" spans="1:4" ht="15.75" customHeight="1">
      <c r="A27" s="85"/>
      <c r="B27" s="184" t="s">
        <v>159</v>
      </c>
      <c r="C27" s="333">
        <v>1122</v>
      </c>
      <c r="D27" s="57"/>
    </row>
    <row r="28" spans="1:4" ht="15.75" customHeight="1">
      <c r="A28" s="85"/>
      <c r="B28" s="184" t="s">
        <v>157</v>
      </c>
      <c r="C28" s="333">
        <v>119</v>
      </c>
      <c r="D28" s="57"/>
    </row>
    <row r="29" spans="1:4" ht="15.75" customHeight="1">
      <c r="A29" s="85">
        <v>2</v>
      </c>
      <c r="B29" s="185" t="s">
        <v>160</v>
      </c>
      <c r="C29" s="333">
        <v>2138</v>
      </c>
      <c r="D29" s="57"/>
    </row>
    <row r="30" spans="1:4" ht="15.75" customHeight="1">
      <c r="A30" s="85"/>
      <c r="B30" s="184" t="s">
        <v>159</v>
      </c>
      <c r="C30" s="333">
        <v>1973</v>
      </c>
      <c r="D30" s="57"/>
    </row>
    <row r="31" spans="1:4" ht="15.75" customHeight="1">
      <c r="A31" s="85"/>
      <c r="B31" s="184" t="s">
        <v>157</v>
      </c>
      <c r="C31" s="333">
        <v>165</v>
      </c>
      <c r="D31" s="57"/>
    </row>
    <row r="32" spans="1:4" s="96" customFormat="1" ht="15.75" customHeight="1">
      <c r="A32" s="175">
        <v>3</v>
      </c>
      <c r="B32" s="186" t="s">
        <v>4</v>
      </c>
      <c r="C32" s="333"/>
      <c r="D32" s="148"/>
    </row>
    <row r="33" spans="1:4" s="96" customFormat="1" ht="15.75" customHeight="1">
      <c r="A33" s="175"/>
      <c r="B33" s="187" t="s">
        <v>159</v>
      </c>
      <c r="C33" s="147"/>
      <c r="D33" s="148"/>
    </row>
    <row r="34" spans="1:4" s="96" customFormat="1" ht="15" customHeight="1">
      <c r="A34" s="175"/>
      <c r="B34" s="187" t="s">
        <v>157</v>
      </c>
      <c r="C34" s="147"/>
      <c r="D34" s="148"/>
    </row>
    <row r="35" spans="1:4" ht="15.75" customHeight="1" hidden="1">
      <c r="A35" s="12" t="s">
        <v>5</v>
      </c>
      <c r="B35" s="16" t="s">
        <v>6</v>
      </c>
      <c r="C35" s="63"/>
      <c r="D35" s="57"/>
    </row>
    <row r="36" spans="1:4" ht="15.75" customHeight="1" hidden="1">
      <c r="A36" s="85">
        <v>1</v>
      </c>
      <c r="B36" s="57" t="s">
        <v>7</v>
      </c>
      <c r="C36" s="63"/>
      <c r="D36" s="57"/>
    </row>
    <row r="37" spans="1:4" ht="15.75" customHeight="1" hidden="1">
      <c r="A37" s="85">
        <v>2</v>
      </c>
      <c r="B37" s="57" t="s">
        <v>8</v>
      </c>
      <c r="C37" s="63"/>
      <c r="D37" s="57"/>
    </row>
    <row r="38" spans="1:4" ht="15.75" customHeight="1">
      <c r="A38" s="12" t="s">
        <v>9</v>
      </c>
      <c r="B38" s="16" t="s">
        <v>10</v>
      </c>
      <c r="C38" s="63"/>
      <c r="D38" s="57"/>
    </row>
    <row r="39" spans="1:4" ht="15.75" customHeight="1">
      <c r="A39" s="85">
        <v>1</v>
      </c>
      <c r="B39" s="57" t="s">
        <v>304</v>
      </c>
      <c r="C39" s="63">
        <v>31</v>
      </c>
      <c r="D39" s="57"/>
    </row>
    <row r="40" spans="1:4" ht="15.75" customHeight="1">
      <c r="A40" s="85">
        <v>2</v>
      </c>
      <c r="B40" s="57" t="s">
        <v>305</v>
      </c>
      <c r="C40" s="63">
        <v>0</v>
      </c>
      <c r="D40" s="57"/>
    </row>
    <row r="41" spans="1:4" ht="15.75" customHeight="1">
      <c r="A41" s="85"/>
      <c r="B41" s="57" t="s">
        <v>306</v>
      </c>
      <c r="C41" s="63"/>
      <c r="D41" s="57"/>
    </row>
    <row r="42" spans="1:4" ht="15.75" customHeight="1">
      <c r="A42" s="93"/>
      <c r="B42" s="94" t="s">
        <v>307</v>
      </c>
      <c r="C42" s="188"/>
      <c r="D42" s="94"/>
    </row>
    <row r="45" spans="1:4" ht="15">
      <c r="A45" s="90"/>
      <c r="B45" s="90"/>
      <c r="C45" s="209"/>
      <c r="D45" s="90"/>
    </row>
    <row r="46" spans="1:4" ht="15">
      <c r="A46" s="90"/>
      <c r="B46" s="90"/>
      <c r="C46" s="209"/>
      <c r="D46" s="90"/>
    </row>
    <row r="47" spans="1:4" ht="15">
      <c r="A47" s="90"/>
      <c r="B47" s="90"/>
      <c r="C47" s="209"/>
      <c r="D47" s="90"/>
    </row>
  </sheetData>
  <sheetProtection/>
  <mergeCells count="2">
    <mergeCell ref="A2:D2"/>
    <mergeCell ref="A3:D3"/>
  </mergeCells>
  <printOptions/>
  <pageMargins left="0.75" right="0.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Z133"/>
  <sheetViews>
    <sheetView zoomScalePageLayoutView="0" workbookViewId="0" topLeftCell="A1">
      <pane ySplit="6" topLeftCell="A7" activePane="bottomLeft" state="frozen"/>
      <selection pane="topLeft" activeCell="A1" sqref="A1"/>
      <selection pane="bottomLeft" activeCell="J8" sqref="J8"/>
    </sheetView>
  </sheetViews>
  <sheetFormatPr defaultColWidth="9.140625" defaultRowHeight="12.75"/>
  <cols>
    <col min="1" max="1" width="5.8515625" style="161" customWidth="1"/>
    <col min="2" max="2" width="15.140625" style="155" customWidth="1"/>
    <col min="3" max="3" width="11.28125" style="163" bestFit="1" customWidth="1"/>
    <col min="4" max="4" width="9.00390625" style="161" customWidth="1"/>
    <col min="5" max="5" width="9.140625" style="161" customWidth="1"/>
    <col min="6" max="6" width="7.421875" style="161" customWidth="1"/>
    <col min="7" max="7" width="7.00390625" style="163" customWidth="1"/>
    <col min="8" max="8" width="6.8515625" style="161" customWidth="1"/>
    <col min="9" max="9" width="9.140625" style="161" customWidth="1"/>
    <col min="10" max="10" width="7.421875" style="161" customWidth="1"/>
    <col min="11" max="11" width="6.00390625" style="164" customWidth="1"/>
    <col min="12" max="12" width="6.421875" style="162" customWidth="1"/>
    <col min="13" max="13" width="9.140625" style="162" customWidth="1"/>
    <col min="14" max="14" width="6.8515625" style="162" customWidth="1"/>
    <col min="15" max="15" width="10.421875" style="163" customWidth="1"/>
    <col min="16" max="16" width="8.00390625" style="161" customWidth="1"/>
    <col min="17" max="18" width="9.140625" style="155" customWidth="1"/>
    <col min="19" max="19" width="9.140625" style="165" customWidth="1"/>
    <col min="20" max="22" width="9.140625" style="155" customWidth="1"/>
    <col min="23" max="23" width="9.140625" style="165" customWidth="1"/>
    <col min="24" max="16384" width="9.140625" style="155" customWidth="1"/>
  </cols>
  <sheetData>
    <row r="1" spans="1:16" ht="15">
      <c r="A1" s="153" t="s">
        <v>248</v>
      </c>
      <c r="B1" s="153"/>
      <c r="C1" s="153"/>
      <c r="D1" s="153"/>
      <c r="E1" s="153"/>
      <c r="F1" s="153"/>
      <c r="G1" s="153"/>
      <c r="H1" s="153"/>
      <c r="I1" s="153"/>
      <c r="J1" s="153"/>
      <c r="K1" s="153"/>
      <c r="L1" s="153"/>
      <c r="M1" s="153"/>
      <c r="N1" s="153"/>
      <c r="O1" s="153"/>
      <c r="P1" s="153"/>
    </row>
    <row r="2" spans="1:26" ht="16.5">
      <c r="A2" s="787" t="s">
        <v>353</v>
      </c>
      <c r="B2" s="787"/>
      <c r="C2" s="787"/>
      <c r="D2" s="787"/>
      <c r="E2" s="787"/>
      <c r="F2" s="787"/>
      <c r="G2" s="787"/>
      <c r="H2" s="787"/>
      <c r="I2" s="787"/>
      <c r="J2" s="787"/>
      <c r="K2" s="787"/>
      <c r="L2" s="787"/>
      <c r="M2" s="787"/>
      <c r="N2" s="787"/>
      <c r="O2" s="787"/>
      <c r="P2" s="787"/>
      <c r="Q2" s="154"/>
      <c r="R2" s="154"/>
      <c r="S2" s="154"/>
      <c r="T2" s="154"/>
      <c r="U2" s="154"/>
      <c r="V2" s="154"/>
      <c r="W2" s="154"/>
      <c r="X2" s="154"/>
      <c r="Y2" s="154"/>
      <c r="Z2" s="154"/>
    </row>
    <row r="3" spans="1:26" ht="16.5">
      <c r="A3" s="788" t="s">
        <v>559</v>
      </c>
      <c r="B3" s="788"/>
      <c r="C3" s="788"/>
      <c r="D3" s="788"/>
      <c r="E3" s="788"/>
      <c r="F3" s="788"/>
      <c r="G3" s="788"/>
      <c r="H3" s="788"/>
      <c r="I3" s="788"/>
      <c r="J3" s="788"/>
      <c r="K3" s="788"/>
      <c r="L3" s="788"/>
      <c r="M3" s="788"/>
      <c r="N3" s="788"/>
      <c r="O3" s="788"/>
      <c r="P3" s="788"/>
      <c r="Q3" s="154"/>
      <c r="R3" s="154"/>
      <c r="S3" s="154"/>
      <c r="T3" s="154"/>
      <c r="U3" s="154"/>
      <c r="V3" s="154"/>
      <c r="W3" s="154"/>
      <c r="X3" s="154"/>
      <c r="Y3" s="154"/>
      <c r="Z3" s="154"/>
    </row>
    <row r="4" spans="1:26" ht="16.5">
      <c r="A4" s="156"/>
      <c r="B4" s="156"/>
      <c r="C4" s="156"/>
      <c r="D4" s="156"/>
      <c r="E4" s="156"/>
      <c r="F4" s="156"/>
      <c r="G4" s="156"/>
      <c r="H4" s="156"/>
      <c r="I4" s="156"/>
      <c r="J4" s="156"/>
      <c r="K4" s="156"/>
      <c r="L4" s="156"/>
      <c r="M4" s="156"/>
      <c r="N4" s="156"/>
      <c r="O4" s="156"/>
      <c r="P4" s="156"/>
      <c r="Q4" s="154"/>
      <c r="R4" s="154"/>
      <c r="S4" s="154"/>
      <c r="T4" s="154"/>
      <c r="U4" s="154"/>
      <c r="V4" s="154"/>
      <c r="W4" s="154"/>
      <c r="X4" s="154"/>
      <c r="Y4" s="154"/>
      <c r="Z4" s="154"/>
    </row>
    <row r="5" spans="1:26" s="159" customFormat="1" ht="20.25" customHeight="1">
      <c r="A5" s="786" t="s">
        <v>83</v>
      </c>
      <c r="B5" s="786" t="s">
        <v>114</v>
      </c>
      <c r="C5" s="786" t="s">
        <v>82</v>
      </c>
      <c r="D5" s="786"/>
      <c r="E5" s="786" t="s">
        <v>84</v>
      </c>
      <c r="F5" s="786"/>
      <c r="G5" s="789" t="s">
        <v>163</v>
      </c>
      <c r="H5" s="789"/>
      <c r="I5" s="786" t="s">
        <v>164</v>
      </c>
      <c r="J5" s="786"/>
      <c r="K5" s="786" t="s">
        <v>165</v>
      </c>
      <c r="L5" s="786"/>
      <c r="M5" s="786" t="s">
        <v>166</v>
      </c>
      <c r="N5" s="786"/>
      <c r="O5" s="786" t="s">
        <v>167</v>
      </c>
      <c r="P5" s="786"/>
      <c r="Q5" s="158"/>
      <c r="R5" s="158"/>
      <c r="S5" s="158"/>
      <c r="T5" s="158"/>
      <c r="U5" s="158"/>
      <c r="V5" s="158"/>
      <c r="W5" s="158"/>
      <c r="X5" s="158"/>
      <c r="Y5" s="158"/>
      <c r="Z5" s="158"/>
    </row>
    <row r="6" spans="1:26" s="159" customFormat="1" ht="16.5">
      <c r="A6" s="786"/>
      <c r="B6" s="786"/>
      <c r="C6" s="157" t="s">
        <v>79</v>
      </c>
      <c r="D6" s="157" t="s">
        <v>85</v>
      </c>
      <c r="E6" s="157" t="s">
        <v>79</v>
      </c>
      <c r="F6" s="157" t="s">
        <v>85</v>
      </c>
      <c r="G6" s="157" t="s">
        <v>79</v>
      </c>
      <c r="H6" s="157" t="s">
        <v>85</v>
      </c>
      <c r="I6" s="157" t="s">
        <v>79</v>
      </c>
      <c r="J6" s="157" t="s">
        <v>85</v>
      </c>
      <c r="K6" s="157" t="s">
        <v>79</v>
      </c>
      <c r="L6" s="157" t="s">
        <v>85</v>
      </c>
      <c r="M6" s="157" t="s">
        <v>79</v>
      </c>
      <c r="N6" s="157" t="s">
        <v>85</v>
      </c>
      <c r="O6" s="157" t="s">
        <v>79</v>
      </c>
      <c r="P6" s="157" t="s">
        <v>85</v>
      </c>
      <c r="Q6" s="158"/>
      <c r="R6" s="158"/>
      <c r="S6" s="158"/>
      <c r="T6" s="158"/>
      <c r="U6" s="158"/>
      <c r="V6" s="158"/>
      <c r="W6" s="158"/>
      <c r="X6" s="158"/>
      <c r="Y6" s="158"/>
      <c r="Z6" s="158"/>
    </row>
    <row r="7" spans="1:26" ht="16.5">
      <c r="A7" s="160">
        <v>1</v>
      </c>
      <c r="B7" s="160">
        <v>2</v>
      </c>
      <c r="C7" s="160">
        <v>3</v>
      </c>
      <c r="D7" s="160">
        <v>4</v>
      </c>
      <c r="E7" s="160">
        <v>5</v>
      </c>
      <c r="F7" s="160">
        <v>6</v>
      </c>
      <c r="G7" s="160">
        <v>7</v>
      </c>
      <c r="H7" s="160">
        <v>8</v>
      </c>
      <c r="I7" s="160">
        <v>9</v>
      </c>
      <c r="J7" s="160">
        <v>10</v>
      </c>
      <c r="K7" s="160">
        <v>11</v>
      </c>
      <c r="L7" s="160">
        <v>12</v>
      </c>
      <c r="M7" s="160">
        <v>13</v>
      </c>
      <c r="N7" s="160">
        <v>14</v>
      </c>
      <c r="O7" s="160">
        <v>15</v>
      </c>
      <c r="P7" s="160">
        <v>16</v>
      </c>
      <c r="Q7" s="154"/>
      <c r="R7" s="154"/>
      <c r="S7" s="154"/>
      <c r="T7" s="154"/>
      <c r="U7" s="154"/>
      <c r="V7" s="154"/>
      <c r="W7" s="154"/>
      <c r="X7" s="154"/>
      <c r="Y7" s="154"/>
      <c r="Z7" s="154"/>
    </row>
    <row r="8" spans="1:16" ht="16.5">
      <c r="A8" s="487"/>
      <c r="B8" s="488" t="s">
        <v>276</v>
      </c>
      <c r="C8" s="489">
        <f>SUM(C9:C21)</f>
        <v>9994</v>
      </c>
      <c r="D8" s="489">
        <f aca="true" t="shared" si="0" ref="D8:P8">SUM(D9:D21)</f>
        <v>459</v>
      </c>
      <c r="E8" s="489">
        <f t="shared" si="0"/>
        <v>3143</v>
      </c>
      <c r="F8" s="489">
        <f t="shared" si="0"/>
        <v>232</v>
      </c>
      <c r="G8" s="489">
        <f t="shared" si="0"/>
        <v>118</v>
      </c>
      <c r="H8" s="489">
        <f t="shared" si="0"/>
        <v>76</v>
      </c>
      <c r="I8" s="489">
        <f t="shared" si="0"/>
        <v>796</v>
      </c>
      <c r="J8" s="489">
        <f t="shared" si="0"/>
        <v>0</v>
      </c>
      <c r="K8" s="489">
        <f t="shared" si="0"/>
        <v>107</v>
      </c>
      <c r="L8" s="489">
        <f t="shared" si="0"/>
        <v>63</v>
      </c>
      <c r="M8" s="489">
        <f t="shared" si="0"/>
        <v>2628</v>
      </c>
      <c r="N8" s="489">
        <f t="shared" si="0"/>
        <v>31</v>
      </c>
      <c r="O8" s="489">
        <f t="shared" si="0"/>
        <v>3202</v>
      </c>
      <c r="P8" s="489">
        <f t="shared" si="0"/>
        <v>57</v>
      </c>
    </row>
    <row r="9" spans="1:16" ht="16.5">
      <c r="A9" s="490">
        <v>1</v>
      </c>
      <c r="B9" s="491" t="s">
        <v>308</v>
      </c>
      <c r="C9" s="492">
        <v>539</v>
      </c>
      <c r="D9" s="492">
        <v>29</v>
      </c>
      <c r="E9" s="493">
        <v>146</v>
      </c>
      <c r="F9" s="493">
        <v>15</v>
      </c>
      <c r="G9" s="493">
        <v>6</v>
      </c>
      <c r="H9" s="493">
        <v>6</v>
      </c>
      <c r="I9" s="493">
        <v>106</v>
      </c>
      <c r="J9" s="493">
        <v>0</v>
      </c>
      <c r="K9" s="493">
        <v>4</v>
      </c>
      <c r="L9" s="493">
        <v>4</v>
      </c>
      <c r="M9" s="493">
        <v>68</v>
      </c>
      <c r="N9" s="493">
        <v>1</v>
      </c>
      <c r="O9" s="494">
        <f>C9-(E9+G9+I9+K9+M9)</f>
        <v>209</v>
      </c>
      <c r="P9" s="494">
        <f>D9-(F9+H9+J9+L9+N9)</f>
        <v>3</v>
      </c>
    </row>
    <row r="10" spans="1:16" ht="16.5">
      <c r="A10" s="486">
        <v>2</v>
      </c>
      <c r="B10" s="485" t="s">
        <v>309</v>
      </c>
      <c r="C10" s="495">
        <v>886</v>
      </c>
      <c r="D10" s="495">
        <v>60</v>
      </c>
      <c r="E10" s="495">
        <v>289</v>
      </c>
      <c r="F10" s="495">
        <v>35</v>
      </c>
      <c r="G10" s="495">
        <v>9</v>
      </c>
      <c r="H10" s="495">
        <v>5</v>
      </c>
      <c r="I10" s="495">
        <v>2</v>
      </c>
      <c r="J10" s="495">
        <v>0</v>
      </c>
      <c r="K10" s="495">
        <v>11</v>
      </c>
      <c r="L10" s="495">
        <v>9</v>
      </c>
      <c r="M10" s="495">
        <v>272</v>
      </c>
      <c r="N10" s="495">
        <v>5</v>
      </c>
      <c r="O10" s="496">
        <f aca="true" t="shared" si="1" ref="O10:P21">C10-(E10+G10+I10+K10+M10)</f>
        <v>303</v>
      </c>
      <c r="P10" s="496">
        <f t="shared" si="1"/>
        <v>6</v>
      </c>
    </row>
    <row r="11" spans="1:16" ht="16.5">
      <c r="A11" s="486">
        <v>3</v>
      </c>
      <c r="B11" s="485" t="s">
        <v>310</v>
      </c>
      <c r="C11" s="495">
        <v>532</v>
      </c>
      <c r="D11" s="495">
        <v>27</v>
      </c>
      <c r="E11" s="495">
        <v>108</v>
      </c>
      <c r="F11" s="495">
        <v>13</v>
      </c>
      <c r="G11" s="495">
        <v>11</v>
      </c>
      <c r="H11" s="495">
        <v>9</v>
      </c>
      <c r="I11" s="495">
        <v>30</v>
      </c>
      <c r="J11" s="495">
        <v>0</v>
      </c>
      <c r="K11" s="495">
        <v>3</v>
      </c>
      <c r="L11" s="495">
        <v>3</v>
      </c>
      <c r="M11" s="495">
        <v>135</v>
      </c>
      <c r="N11" s="495">
        <v>1</v>
      </c>
      <c r="O11" s="496">
        <f>C11-(E11+G11+I11+K11+M11)</f>
        <v>245</v>
      </c>
      <c r="P11" s="496">
        <f t="shared" si="1"/>
        <v>1</v>
      </c>
    </row>
    <row r="12" spans="1:16" ht="16.5">
      <c r="A12" s="486">
        <v>4</v>
      </c>
      <c r="B12" s="485" t="s">
        <v>284</v>
      </c>
      <c r="C12" s="495">
        <v>1472</v>
      </c>
      <c r="D12" s="495">
        <v>101</v>
      </c>
      <c r="E12" s="495">
        <v>596</v>
      </c>
      <c r="F12" s="495">
        <v>47</v>
      </c>
      <c r="G12" s="495">
        <v>23</v>
      </c>
      <c r="H12" s="495">
        <v>19</v>
      </c>
      <c r="I12" s="495">
        <v>12</v>
      </c>
      <c r="J12" s="495">
        <v>0</v>
      </c>
      <c r="K12" s="495">
        <v>48</v>
      </c>
      <c r="L12" s="495">
        <v>14</v>
      </c>
      <c r="M12" s="495">
        <v>248</v>
      </c>
      <c r="N12" s="495">
        <v>6</v>
      </c>
      <c r="O12" s="496">
        <f t="shared" si="1"/>
        <v>545</v>
      </c>
      <c r="P12" s="496">
        <f t="shared" si="1"/>
        <v>15</v>
      </c>
    </row>
    <row r="13" spans="1:16" ht="16.5">
      <c r="A13" s="486">
        <v>5</v>
      </c>
      <c r="B13" s="485" t="s">
        <v>292</v>
      </c>
      <c r="C13" s="495">
        <v>920</v>
      </c>
      <c r="D13" s="495">
        <v>48</v>
      </c>
      <c r="E13" s="495">
        <v>280</v>
      </c>
      <c r="F13" s="495">
        <v>27</v>
      </c>
      <c r="G13" s="495">
        <v>9</v>
      </c>
      <c r="H13" s="495">
        <v>9</v>
      </c>
      <c r="I13" s="495">
        <v>0</v>
      </c>
      <c r="J13" s="495">
        <v>0</v>
      </c>
      <c r="K13" s="495">
        <v>5</v>
      </c>
      <c r="L13" s="495">
        <v>5</v>
      </c>
      <c r="M13" s="495">
        <v>219</v>
      </c>
      <c r="N13" s="495">
        <v>0</v>
      </c>
      <c r="O13" s="496">
        <f>C13-(E13+G13+I13+K13+M13)</f>
        <v>407</v>
      </c>
      <c r="P13" s="496">
        <f t="shared" si="1"/>
        <v>7</v>
      </c>
    </row>
    <row r="14" spans="1:16" ht="16.5">
      <c r="A14" s="486">
        <v>6</v>
      </c>
      <c r="B14" s="485" t="s">
        <v>287</v>
      </c>
      <c r="C14" s="495">
        <v>297</v>
      </c>
      <c r="D14" s="495">
        <v>23</v>
      </c>
      <c r="E14" s="495">
        <v>185</v>
      </c>
      <c r="F14" s="495">
        <v>14</v>
      </c>
      <c r="G14" s="495">
        <v>15</v>
      </c>
      <c r="H14" s="495">
        <v>4</v>
      </c>
      <c r="I14" s="495">
        <v>0</v>
      </c>
      <c r="J14" s="495">
        <v>0</v>
      </c>
      <c r="K14" s="495">
        <v>0</v>
      </c>
      <c r="L14" s="495">
        <v>0</v>
      </c>
      <c r="M14" s="495">
        <v>0</v>
      </c>
      <c r="N14" s="495">
        <v>0</v>
      </c>
      <c r="O14" s="496">
        <f t="shared" si="1"/>
        <v>97</v>
      </c>
      <c r="P14" s="496">
        <f t="shared" si="1"/>
        <v>5</v>
      </c>
    </row>
    <row r="15" spans="1:16" ht="16.5">
      <c r="A15" s="486">
        <v>7</v>
      </c>
      <c r="B15" s="485" t="s">
        <v>285</v>
      </c>
      <c r="C15" s="495">
        <v>1106</v>
      </c>
      <c r="D15" s="495">
        <v>27</v>
      </c>
      <c r="E15" s="495">
        <v>342</v>
      </c>
      <c r="F15" s="495">
        <v>11</v>
      </c>
      <c r="G15" s="495">
        <v>25</v>
      </c>
      <c r="H15" s="495">
        <v>5</v>
      </c>
      <c r="I15" s="495">
        <v>44</v>
      </c>
      <c r="J15" s="495">
        <v>0</v>
      </c>
      <c r="K15" s="495">
        <v>10</v>
      </c>
      <c r="L15" s="495">
        <v>3</v>
      </c>
      <c r="M15" s="495">
        <v>381</v>
      </c>
      <c r="N15" s="495">
        <v>5</v>
      </c>
      <c r="O15" s="496">
        <f t="shared" si="1"/>
        <v>304</v>
      </c>
      <c r="P15" s="496">
        <f t="shared" si="1"/>
        <v>3</v>
      </c>
    </row>
    <row r="16" spans="1:16" ht="16.5">
      <c r="A16" s="486">
        <v>8</v>
      </c>
      <c r="B16" s="485" t="s">
        <v>291</v>
      </c>
      <c r="C16" s="495">
        <v>918</v>
      </c>
      <c r="D16" s="495">
        <v>38</v>
      </c>
      <c r="E16" s="495">
        <v>236</v>
      </c>
      <c r="F16" s="495">
        <v>13</v>
      </c>
      <c r="G16" s="495">
        <v>5</v>
      </c>
      <c r="H16" s="495">
        <v>5</v>
      </c>
      <c r="I16" s="495">
        <v>95</v>
      </c>
      <c r="J16" s="495">
        <v>0</v>
      </c>
      <c r="K16" s="495">
        <v>9</v>
      </c>
      <c r="L16" s="495">
        <v>8</v>
      </c>
      <c r="M16" s="495">
        <v>249</v>
      </c>
      <c r="N16" s="495">
        <v>3</v>
      </c>
      <c r="O16" s="496">
        <f t="shared" si="1"/>
        <v>324</v>
      </c>
      <c r="P16" s="496">
        <f t="shared" si="1"/>
        <v>9</v>
      </c>
    </row>
    <row r="17" spans="1:16" ht="16.5">
      <c r="A17" s="486">
        <v>9</v>
      </c>
      <c r="B17" s="485" t="s">
        <v>293</v>
      </c>
      <c r="C17" s="495">
        <v>259</v>
      </c>
      <c r="D17" s="495">
        <v>5</v>
      </c>
      <c r="E17" s="495">
        <v>103</v>
      </c>
      <c r="F17" s="495">
        <v>1</v>
      </c>
      <c r="G17" s="495">
        <v>1</v>
      </c>
      <c r="H17" s="495">
        <v>1</v>
      </c>
      <c r="I17" s="495">
        <v>39</v>
      </c>
      <c r="J17" s="495">
        <v>0</v>
      </c>
      <c r="K17" s="495">
        <v>2</v>
      </c>
      <c r="L17" s="495">
        <v>2</v>
      </c>
      <c r="M17" s="495">
        <v>108</v>
      </c>
      <c r="N17" s="495">
        <v>0</v>
      </c>
      <c r="O17" s="496">
        <f t="shared" si="1"/>
        <v>6</v>
      </c>
      <c r="P17" s="496">
        <f t="shared" si="1"/>
        <v>1</v>
      </c>
    </row>
    <row r="18" spans="1:16" ht="16.5">
      <c r="A18" s="486">
        <v>10</v>
      </c>
      <c r="B18" s="485" t="s">
        <v>286</v>
      </c>
      <c r="C18" s="495">
        <v>725</v>
      </c>
      <c r="D18" s="495">
        <v>21</v>
      </c>
      <c r="E18" s="495">
        <v>293</v>
      </c>
      <c r="F18" s="495">
        <v>13</v>
      </c>
      <c r="G18" s="495">
        <v>2</v>
      </c>
      <c r="H18" s="495">
        <v>2</v>
      </c>
      <c r="I18" s="495">
        <v>103</v>
      </c>
      <c r="J18" s="495">
        <v>0</v>
      </c>
      <c r="K18" s="495">
        <v>3</v>
      </c>
      <c r="L18" s="495">
        <v>3</v>
      </c>
      <c r="M18" s="495">
        <v>201</v>
      </c>
      <c r="N18" s="495">
        <v>2</v>
      </c>
      <c r="O18" s="496">
        <f t="shared" si="1"/>
        <v>123</v>
      </c>
      <c r="P18" s="496">
        <f t="shared" si="1"/>
        <v>1</v>
      </c>
    </row>
    <row r="19" spans="1:16" ht="16.5">
      <c r="A19" s="486">
        <v>11</v>
      </c>
      <c r="B19" s="485" t="s">
        <v>288</v>
      </c>
      <c r="C19" s="495">
        <v>1606</v>
      </c>
      <c r="D19" s="495">
        <v>53</v>
      </c>
      <c r="E19" s="495">
        <v>361</v>
      </c>
      <c r="F19" s="495">
        <v>26</v>
      </c>
      <c r="G19" s="495">
        <v>9</v>
      </c>
      <c r="H19" s="495">
        <v>8</v>
      </c>
      <c r="I19" s="495">
        <v>365</v>
      </c>
      <c r="J19" s="495">
        <v>0</v>
      </c>
      <c r="K19" s="495">
        <v>10</v>
      </c>
      <c r="L19" s="495">
        <v>10</v>
      </c>
      <c r="M19" s="495">
        <v>580</v>
      </c>
      <c r="N19" s="495">
        <v>4</v>
      </c>
      <c r="O19" s="496">
        <f t="shared" si="1"/>
        <v>281</v>
      </c>
      <c r="P19" s="496">
        <f t="shared" si="1"/>
        <v>5</v>
      </c>
    </row>
    <row r="20" spans="1:16" ht="16.5">
      <c r="A20" s="486">
        <v>12</v>
      </c>
      <c r="B20" s="485" t="s">
        <v>311</v>
      </c>
      <c r="C20" s="495">
        <v>265</v>
      </c>
      <c r="D20" s="495">
        <v>10</v>
      </c>
      <c r="E20" s="495">
        <v>97</v>
      </c>
      <c r="F20" s="495">
        <v>8</v>
      </c>
      <c r="G20" s="495">
        <v>0</v>
      </c>
      <c r="H20" s="495">
        <v>0</v>
      </c>
      <c r="I20" s="495">
        <v>0</v>
      </c>
      <c r="J20" s="495">
        <v>0</v>
      </c>
      <c r="K20" s="495">
        <v>2</v>
      </c>
      <c r="L20" s="495">
        <v>2</v>
      </c>
      <c r="M20" s="495">
        <v>65</v>
      </c>
      <c r="N20" s="495">
        <v>0</v>
      </c>
      <c r="O20" s="496">
        <f t="shared" si="1"/>
        <v>101</v>
      </c>
      <c r="P20" s="496">
        <f t="shared" si="1"/>
        <v>0</v>
      </c>
    </row>
    <row r="21" spans="1:16" ht="16.5">
      <c r="A21" s="497">
        <v>13</v>
      </c>
      <c r="B21" s="498" t="s">
        <v>290</v>
      </c>
      <c r="C21" s="499">
        <v>469</v>
      </c>
      <c r="D21" s="499">
        <v>17</v>
      </c>
      <c r="E21" s="499">
        <v>107</v>
      </c>
      <c r="F21" s="499">
        <v>9</v>
      </c>
      <c r="G21" s="499">
        <v>3</v>
      </c>
      <c r="H21" s="499">
        <v>3</v>
      </c>
      <c r="I21" s="499">
        <v>0</v>
      </c>
      <c r="J21" s="499">
        <v>0</v>
      </c>
      <c r="K21" s="499">
        <v>0</v>
      </c>
      <c r="L21" s="499">
        <v>0</v>
      </c>
      <c r="M21" s="499">
        <v>102</v>
      </c>
      <c r="N21" s="499">
        <v>4</v>
      </c>
      <c r="O21" s="500">
        <f t="shared" si="1"/>
        <v>257</v>
      </c>
      <c r="P21" s="500">
        <f t="shared" si="1"/>
        <v>1</v>
      </c>
    </row>
    <row r="22" spans="3:23" ht="16.5">
      <c r="C22" s="161"/>
      <c r="G22" s="161"/>
      <c r="K22" s="162"/>
      <c r="O22" s="161"/>
      <c r="S22" s="155"/>
      <c r="W22" s="155"/>
    </row>
    <row r="23" spans="3:23" ht="16.5">
      <c r="C23" s="161"/>
      <c r="G23" s="161"/>
      <c r="K23" s="162"/>
      <c r="O23" s="161"/>
      <c r="S23" s="155"/>
      <c r="W23" s="155"/>
    </row>
    <row r="24" spans="3:23" ht="16.5">
      <c r="C24" s="161"/>
      <c r="G24" s="161"/>
      <c r="K24" s="162"/>
      <c r="O24" s="161"/>
      <c r="S24" s="155"/>
      <c r="W24" s="155"/>
    </row>
    <row r="25" spans="3:23" ht="16.5">
      <c r="C25" s="161"/>
      <c r="G25" s="161"/>
      <c r="K25" s="162"/>
      <c r="O25" s="161"/>
      <c r="S25" s="155"/>
      <c r="W25" s="155"/>
    </row>
    <row r="26" spans="3:23" ht="16.5">
      <c r="C26" s="161"/>
      <c r="G26" s="161"/>
      <c r="K26" s="162"/>
      <c r="O26" s="161"/>
      <c r="S26" s="155"/>
      <c r="W26" s="155"/>
    </row>
    <row r="27" spans="3:23" ht="16.5">
      <c r="C27" s="161"/>
      <c r="G27" s="161"/>
      <c r="K27" s="162"/>
      <c r="O27" s="161"/>
      <c r="S27" s="155"/>
      <c r="W27" s="155"/>
    </row>
    <row r="28" spans="3:23" ht="16.5">
      <c r="C28" s="161"/>
      <c r="G28" s="161"/>
      <c r="K28" s="162"/>
      <c r="O28" s="161"/>
      <c r="S28" s="155"/>
      <c r="W28" s="155"/>
    </row>
    <row r="29" spans="3:23" ht="16.5">
      <c r="C29" s="161"/>
      <c r="G29" s="161"/>
      <c r="K29" s="162"/>
      <c r="O29" s="161"/>
      <c r="S29" s="155"/>
      <c r="W29" s="155"/>
    </row>
    <row r="30" spans="3:23" ht="16.5">
      <c r="C30" s="161"/>
      <c r="G30" s="161"/>
      <c r="K30" s="162"/>
      <c r="O30" s="161"/>
      <c r="S30" s="155"/>
      <c r="W30" s="155"/>
    </row>
    <row r="31" spans="3:23" ht="16.5">
      <c r="C31" s="161"/>
      <c r="G31" s="161"/>
      <c r="K31" s="162"/>
      <c r="O31" s="161"/>
      <c r="S31" s="155"/>
      <c r="W31" s="155"/>
    </row>
    <row r="32" spans="3:23" ht="16.5">
      <c r="C32" s="161"/>
      <c r="G32" s="161"/>
      <c r="K32" s="162"/>
      <c r="O32" s="161"/>
      <c r="S32" s="155"/>
      <c r="W32" s="155"/>
    </row>
    <row r="33" spans="3:23" ht="16.5">
      <c r="C33" s="161"/>
      <c r="G33" s="161"/>
      <c r="K33" s="162"/>
      <c r="O33" s="161"/>
      <c r="S33" s="155"/>
      <c r="W33" s="155"/>
    </row>
    <row r="34" spans="3:23" ht="16.5">
      <c r="C34" s="161"/>
      <c r="G34" s="161"/>
      <c r="K34" s="162"/>
      <c r="O34" s="161"/>
      <c r="S34" s="155"/>
      <c r="W34" s="155"/>
    </row>
    <row r="35" spans="3:23" ht="16.5">
      <c r="C35" s="161"/>
      <c r="G35" s="161"/>
      <c r="K35" s="162"/>
      <c r="O35" s="161"/>
      <c r="S35" s="155"/>
      <c r="W35" s="155"/>
    </row>
    <row r="36" spans="3:23" ht="16.5">
      <c r="C36" s="161"/>
      <c r="G36" s="161"/>
      <c r="K36" s="162"/>
      <c r="O36" s="161"/>
      <c r="S36" s="155"/>
      <c r="W36" s="155"/>
    </row>
    <row r="37" spans="3:23" ht="16.5">
      <c r="C37" s="161"/>
      <c r="G37" s="161"/>
      <c r="K37" s="162"/>
      <c r="O37" s="161"/>
      <c r="S37" s="155"/>
      <c r="W37" s="155"/>
    </row>
    <row r="38" spans="3:23" ht="16.5">
      <c r="C38" s="161"/>
      <c r="G38" s="161"/>
      <c r="K38" s="162"/>
      <c r="O38" s="161"/>
      <c r="S38" s="155"/>
      <c r="W38" s="155"/>
    </row>
    <row r="39" spans="3:23" ht="16.5">
      <c r="C39" s="161"/>
      <c r="G39" s="161"/>
      <c r="K39" s="162"/>
      <c r="O39" s="161"/>
      <c r="S39" s="155"/>
      <c r="W39" s="155"/>
    </row>
    <row r="40" spans="3:23" ht="16.5">
      <c r="C40" s="161"/>
      <c r="G40" s="161"/>
      <c r="K40" s="162"/>
      <c r="O40" s="161"/>
      <c r="S40" s="155"/>
      <c r="W40" s="155"/>
    </row>
    <row r="41" spans="3:23" ht="16.5">
      <c r="C41" s="161"/>
      <c r="G41" s="161"/>
      <c r="K41" s="162"/>
      <c r="O41" s="161"/>
      <c r="S41" s="155"/>
      <c r="W41" s="155"/>
    </row>
    <row r="42" spans="3:23" ht="16.5">
      <c r="C42" s="161"/>
      <c r="G42" s="161"/>
      <c r="K42" s="162"/>
      <c r="O42" s="161"/>
      <c r="S42" s="155"/>
      <c r="W42" s="155"/>
    </row>
    <row r="43" spans="3:23" ht="16.5">
      <c r="C43" s="161"/>
      <c r="G43" s="161"/>
      <c r="K43" s="162"/>
      <c r="O43" s="161"/>
      <c r="S43" s="155"/>
      <c r="W43" s="155"/>
    </row>
    <row r="44" spans="3:23" ht="16.5">
      <c r="C44" s="161"/>
      <c r="G44" s="161"/>
      <c r="K44" s="162"/>
      <c r="O44" s="161"/>
      <c r="S44" s="155"/>
      <c r="W44" s="155"/>
    </row>
    <row r="45" spans="3:23" ht="16.5">
      <c r="C45" s="161"/>
      <c r="G45" s="161"/>
      <c r="K45" s="162"/>
      <c r="O45" s="161"/>
      <c r="S45" s="155"/>
      <c r="W45" s="155"/>
    </row>
    <row r="46" spans="3:23" ht="16.5">
      <c r="C46" s="161"/>
      <c r="G46" s="161"/>
      <c r="K46" s="162"/>
      <c r="O46" s="161"/>
      <c r="S46" s="155"/>
      <c r="W46" s="155"/>
    </row>
    <row r="47" spans="3:23" ht="16.5">
      <c r="C47" s="161"/>
      <c r="G47" s="161"/>
      <c r="K47" s="162"/>
      <c r="O47" s="161"/>
      <c r="S47" s="155"/>
      <c r="W47" s="155"/>
    </row>
    <row r="48" spans="3:23" ht="16.5">
      <c r="C48" s="161"/>
      <c r="G48" s="161"/>
      <c r="K48" s="162"/>
      <c r="O48" s="161"/>
      <c r="S48" s="155"/>
      <c r="W48" s="155"/>
    </row>
    <row r="49" spans="3:23" ht="16.5">
      <c r="C49" s="161"/>
      <c r="G49" s="161"/>
      <c r="K49" s="162"/>
      <c r="O49" s="161"/>
      <c r="S49" s="155"/>
      <c r="W49" s="155"/>
    </row>
    <row r="50" spans="3:23" ht="16.5">
      <c r="C50" s="161"/>
      <c r="G50" s="161"/>
      <c r="K50" s="162"/>
      <c r="O50" s="161"/>
      <c r="S50" s="155"/>
      <c r="W50" s="155"/>
    </row>
    <row r="51" spans="3:23" ht="16.5">
      <c r="C51" s="161"/>
      <c r="G51" s="161"/>
      <c r="K51" s="162"/>
      <c r="O51" s="161"/>
      <c r="S51" s="155"/>
      <c r="W51" s="155"/>
    </row>
    <row r="52" spans="3:23" ht="16.5">
      <c r="C52" s="161"/>
      <c r="G52" s="161"/>
      <c r="K52" s="162"/>
      <c r="O52" s="161"/>
      <c r="S52" s="155"/>
      <c r="W52" s="155"/>
    </row>
    <row r="53" spans="3:23" ht="16.5">
      <c r="C53" s="161"/>
      <c r="G53" s="161"/>
      <c r="K53" s="162"/>
      <c r="O53" s="161"/>
      <c r="S53" s="155"/>
      <c r="W53" s="155"/>
    </row>
    <row r="54" spans="3:23" ht="16.5">
      <c r="C54" s="161"/>
      <c r="G54" s="161"/>
      <c r="K54" s="162"/>
      <c r="O54" s="161"/>
      <c r="S54" s="155"/>
      <c r="W54" s="155"/>
    </row>
    <row r="55" spans="3:23" ht="16.5">
      <c r="C55" s="161"/>
      <c r="G55" s="161"/>
      <c r="K55" s="162"/>
      <c r="O55" s="161"/>
      <c r="S55" s="155"/>
      <c r="W55" s="155"/>
    </row>
    <row r="56" spans="3:23" ht="16.5">
      <c r="C56" s="161"/>
      <c r="G56" s="161"/>
      <c r="K56" s="162"/>
      <c r="O56" s="161"/>
      <c r="S56" s="155"/>
      <c r="W56" s="155"/>
    </row>
    <row r="57" spans="3:23" ht="16.5">
      <c r="C57" s="161"/>
      <c r="G57" s="161"/>
      <c r="K57" s="162"/>
      <c r="O57" s="161"/>
      <c r="S57" s="155"/>
      <c r="W57" s="155"/>
    </row>
    <row r="58" spans="3:23" ht="16.5">
      <c r="C58" s="161"/>
      <c r="G58" s="161"/>
      <c r="K58" s="162"/>
      <c r="O58" s="161"/>
      <c r="S58" s="155"/>
      <c r="W58" s="155"/>
    </row>
    <row r="59" spans="3:23" ht="16.5">
      <c r="C59" s="161"/>
      <c r="G59" s="161"/>
      <c r="K59" s="162"/>
      <c r="O59" s="161"/>
      <c r="S59" s="155"/>
      <c r="W59" s="155"/>
    </row>
    <row r="60" spans="3:23" ht="16.5">
      <c r="C60" s="161"/>
      <c r="G60" s="161"/>
      <c r="K60" s="162"/>
      <c r="O60" s="161"/>
      <c r="S60" s="155"/>
      <c r="W60" s="155"/>
    </row>
    <row r="61" spans="3:23" ht="16.5">
      <c r="C61" s="161"/>
      <c r="G61" s="161"/>
      <c r="K61" s="162"/>
      <c r="O61" s="161"/>
      <c r="S61" s="155"/>
      <c r="W61" s="155"/>
    </row>
    <row r="62" spans="3:23" ht="16.5">
      <c r="C62" s="161"/>
      <c r="G62" s="161"/>
      <c r="K62" s="162"/>
      <c r="O62" s="161"/>
      <c r="S62" s="155"/>
      <c r="W62" s="155"/>
    </row>
    <row r="63" spans="3:23" ht="16.5">
      <c r="C63" s="161"/>
      <c r="G63" s="161"/>
      <c r="K63" s="162"/>
      <c r="O63" s="161"/>
      <c r="S63" s="155"/>
      <c r="W63" s="155"/>
    </row>
    <row r="64" spans="3:23" ht="16.5">
      <c r="C64" s="161"/>
      <c r="G64" s="161"/>
      <c r="K64" s="162"/>
      <c r="O64" s="161"/>
      <c r="S64" s="155"/>
      <c r="W64" s="155"/>
    </row>
    <row r="65" spans="3:23" ht="16.5">
      <c r="C65" s="161"/>
      <c r="G65" s="161"/>
      <c r="K65" s="162"/>
      <c r="O65" s="161"/>
      <c r="S65" s="155"/>
      <c r="W65" s="155"/>
    </row>
    <row r="66" spans="3:23" ht="16.5">
      <c r="C66" s="161"/>
      <c r="G66" s="161"/>
      <c r="K66" s="162"/>
      <c r="O66" s="161"/>
      <c r="S66" s="155"/>
      <c r="W66" s="155"/>
    </row>
    <row r="67" spans="3:23" ht="16.5">
      <c r="C67" s="161"/>
      <c r="G67" s="161"/>
      <c r="K67" s="162"/>
      <c r="O67" s="161"/>
      <c r="S67" s="155"/>
      <c r="W67" s="155"/>
    </row>
    <row r="68" spans="3:23" ht="16.5">
      <c r="C68" s="161"/>
      <c r="G68" s="161"/>
      <c r="K68" s="162"/>
      <c r="O68" s="161"/>
      <c r="S68" s="155"/>
      <c r="W68" s="155"/>
    </row>
    <row r="69" spans="3:23" ht="16.5">
      <c r="C69" s="161"/>
      <c r="G69" s="161"/>
      <c r="K69" s="162"/>
      <c r="O69" s="161"/>
      <c r="S69" s="155"/>
      <c r="W69" s="155"/>
    </row>
    <row r="70" spans="3:23" ht="16.5">
      <c r="C70" s="161"/>
      <c r="G70" s="161"/>
      <c r="K70" s="162"/>
      <c r="O70" s="161"/>
      <c r="S70" s="155"/>
      <c r="W70" s="155"/>
    </row>
    <row r="71" spans="3:23" ht="16.5">
      <c r="C71" s="161"/>
      <c r="G71" s="161"/>
      <c r="K71" s="162"/>
      <c r="O71" s="161"/>
      <c r="S71" s="155"/>
      <c r="W71" s="155"/>
    </row>
    <row r="72" spans="3:23" ht="16.5">
      <c r="C72" s="161"/>
      <c r="G72" s="161"/>
      <c r="K72" s="162"/>
      <c r="O72" s="161"/>
      <c r="S72" s="155"/>
      <c r="W72" s="155"/>
    </row>
    <row r="73" spans="3:23" ht="16.5">
      <c r="C73" s="161"/>
      <c r="G73" s="161"/>
      <c r="K73" s="162"/>
      <c r="O73" s="161"/>
      <c r="S73" s="155"/>
      <c r="W73" s="155"/>
    </row>
    <row r="74" spans="3:23" ht="16.5">
      <c r="C74" s="161"/>
      <c r="G74" s="161"/>
      <c r="K74" s="162"/>
      <c r="O74" s="161"/>
      <c r="S74" s="155"/>
      <c r="W74" s="155"/>
    </row>
    <row r="75" spans="3:23" ht="16.5">
      <c r="C75" s="161"/>
      <c r="G75" s="161"/>
      <c r="K75" s="162"/>
      <c r="O75" s="161"/>
      <c r="S75" s="155"/>
      <c r="W75" s="155"/>
    </row>
    <row r="76" spans="3:23" ht="16.5">
      <c r="C76" s="161"/>
      <c r="G76" s="161"/>
      <c r="K76" s="162"/>
      <c r="O76" s="161"/>
      <c r="S76" s="155"/>
      <c r="W76" s="155"/>
    </row>
    <row r="77" spans="3:23" ht="16.5">
      <c r="C77" s="161"/>
      <c r="G77" s="161"/>
      <c r="K77" s="162"/>
      <c r="O77" s="161"/>
      <c r="S77" s="155"/>
      <c r="W77" s="155"/>
    </row>
    <row r="78" spans="3:23" ht="16.5">
      <c r="C78" s="161"/>
      <c r="G78" s="161"/>
      <c r="K78" s="162"/>
      <c r="O78" s="161"/>
      <c r="S78" s="155"/>
      <c r="W78" s="155"/>
    </row>
    <row r="79" spans="3:23" ht="16.5">
      <c r="C79" s="161"/>
      <c r="G79" s="161"/>
      <c r="K79" s="162"/>
      <c r="O79" s="161"/>
      <c r="S79" s="155"/>
      <c r="W79" s="155"/>
    </row>
    <row r="80" spans="3:23" ht="16.5">
      <c r="C80" s="161"/>
      <c r="G80" s="161"/>
      <c r="K80" s="162"/>
      <c r="O80" s="161"/>
      <c r="S80" s="155"/>
      <c r="W80" s="155"/>
    </row>
    <row r="81" spans="3:23" ht="16.5">
      <c r="C81" s="161"/>
      <c r="G81" s="161"/>
      <c r="K81" s="162"/>
      <c r="O81" s="161"/>
      <c r="S81" s="155"/>
      <c r="W81" s="155"/>
    </row>
    <row r="82" spans="3:23" ht="16.5">
      <c r="C82" s="161"/>
      <c r="G82" s="161"/>
      <c r="K82" s="162"/>
      <c r="O82" s="161"/>
      <c r="S82" s="155"/>
      <c r="W82" s="155"/>
    </row>
    <row r="83" spans="3:23" ht="16.5">
      <c r="C83" s="161"/>
      <c r="G83" s="161"/>
      <c r="K83" s="162"/>
      <c r="O83" s="161"/>
      <c r="S83" s="155"/>
      <c r="W83" s="155"/>
    </row>
    <row r="84" spans="3:23" ht="16.5">
      <c r="C84" s="161"/>
      <c r="G84" s="161"/>
      <c r="K84" s="162"/>
      <c r="O84" s="161"/>
      <c r="S84" s="155"/>
      <c r="W84" s="155"/>
    </row>
    <row r="85" spans="3:23" ht="16.5">
      <c r="C85" s="161"/>
      <c r="G85" s="161"/>
      <c r="K85" s="162"/>
      <c r="O85" s="161"/>
      <c r="S85" s="155"/>
      <c r="W85" s="155"/>
    </row>
    <row r="86" spans="3:23" ht="16.5">
      <c r="C86" s="161"/>
      <c r="G86" s="161"/>
      <c r="K86" s="162"/>
      <c r="O86" s="161"/>
      <c r="S86" s="155"/>
      <c r="W86" s="155"/>
    </row>
    <row r="87" spans="3:23" ht="16.5">
      <c r="C87" s="161"/>
      <c r="G87" s="161"/>
      <c r="K87" s="162"/>
      <c r="O87" s="161"/>
      <c r="S87" s="155"/>
      <c r="W87" s="155"/>
    </row>
    <row r="88" spans="3:23" ht="16.5">
      <c r="C88" s="161"/>
      <c r="G88" s="161"/>
      <c r="K88" s="162"/>
      <c r="O88" s="161"/>
      <c r="S88" s="155"/>
      <c r="W88" s="155"/>
    </row>
    <row r="89" spans="3:23" ht="16.5">
      <c r="C89" s="161"/>
      <c r="G89" s="161"/>
      <c r="K89" s="162"/>
      <c r="O89" s="161"/>
      <c r="S89" s="155"/>
      <c r="W89" s="155"/>
    </row>
    <row r="90" spans="3:23" ht="16.5">
      <c r="C90" s="161"/>
      <c r="G90" s="161"/>
      <c r="K90" s="162"/>
      <c r="O90" s="161"/>
      <c r="S90" s="155"/>
      <c r="W90" s="155"/>
    </row>
    <row r="91" spans="3:23" ht="16.5">
      <c r="C91" s="161"/>
      <c r="G91" s="161"/>
      <c r="K91" s="162"/>
      <c r="O91" s="161"/>
      <c r="S91" s="155"/>
      <c r="W91" s="155"/>
    </row>
    <row r="92" spans="3:23" ht="16.5">
      <c r="C92" s="161"/>
      <c r="G92" s="161"/>
      <c r="K92" s="162"/>
      <c r="O92" s="161"/>
      <c r="S92" s="155"/>
      <c r="W92" s="155"/>
    </row>
    <row r="93" spans="3:23" ht="16.5">
      <c r="C93" s="161"/>
      <c r="G93" s="161"/>
      <c r="K93" s="162"/>
      <c r="O93" s="161"/>
      <c r="S93" s="155"/>
      <c r="W93" s="155"/>
    </row>
    <row r="94" spans="3:23" ht="16.5">
      <c r="C94" s="161"/>
      <c r="G94" s="161"/>
      <c r="K94" s="162"/>
      <c r="O94" s="161"/>
      <c r="S94" s="155"/>
      <c r="W94" s="155"/>
    </row>
    <row r="95" spans="3:23" ht="16.5">
      <c r="C95" s="161"/>
      <c r="G95" s="161"/>
      <c r="K95" s="162"/>
      <c r="O95" s="161"/>
      <c r="S95" s="155"/>
      <c r="W95" s="155"/>
    </row>
    <row r="96" spans="3:23" ht="16.5">
      <c r="C96" s="161"/>
      <c r="G96" s="161"/>
      <c r="K96" s="162"/>
      <c r="O96" s="161"/>
      <c r="S96" s="155"/>
      <c r="W96" s="155"/>
    </row>
    <row r="97" spans="3:23" ht="16.5">
      <c r="C97" s="161"/>
      <c r="G97" s="161"/>
      <c r="K97" s="162"/>
      <c r="O97" s="161"/>
      <c r="S97" s="155"/>
      <c r="W97" s="155"/>
    </row>
    <row r="98" spans="3:23" ht="16.5">
      <c r="C98" s="161"/>
      <c r="G98" s="161"/>
      <c r="K98" s="162"/>
      <c r="O98" s="161"/>
      <c r="S98" s="155"/>
      <c r="W98" s="155"/>
    </row>
    <row r="99" spans="3:23" ht="16.5">
      <c r="C99" s="161"/>
      <c r="G99" s="161"/>
      <c r="K99" s="162"/>
      <c r="O99" s="161"/>
      <c r="S99" s="155"/>
      <c r="W99" s="155"/>
    </row>
    <row r="100" spans="3:23" ht="16.5">
      <c r="C100" s="161"/>
      <c r="G100" s="161"/>
      <c r="K100" s="162"/>
      <c r="O100" s="161"/>
      <c r="S100" s="155"/>
      <c r="W100" s="155"/>
    </row>
    <row r="101" spans="3:23" ht="16.5">
      <c r="C101" s="161"/>
      <c r="G101" s="161"/>
      <c r="K101" s="162"/>
      <c r="O101" s="161"/>
      <c r="S101" s="155"/>
      <c r="W101" s="155"/>
    </row>
    <row r="102" spans="3:23" ht="16.5">
      <c r="C102" s="161"/>
      <c r="G102" s="161"/>
      <c r="K102" s="162"/>
      <c r="O102" s="161"/>
      <c r="S102" s="155"/>
      <c r="W102" s="155"/>
    </row>
    <row r="103" spans="3:23" ht="16.5">
      <c r="C103" s="161"/>
      <c r="G103" s="161"/>
      <c r="K103" s="162"/>
      <c r="O103" s="161"/>
      <c r="S103" s="155"/>
      <c r="W103" s="155"/>
    </row>
    <row r="104" spans="3:23" ht="16.5">
      <c r="C104" s="161"/>
      <c r="G104" s="161"/>
      <c r="K104" s="162"/>
      <c r="O104" s="161"/>
      <c r="S104" s="155"/>
      <c r="W104" s="155"/>
    </row>
    <row r="105" spans="3:23" ht="16.5">
      <c r="C105" s="161"/>
      <c r="G105" s="161"/>
      <c r="K105" s="162"/>
      <c r="O105" s="161"/>
      <c r="S105" s="155"/>
      <c r="W105" s="155"/>
    </row>
    <row r="106" spans="3:23" ht="16.5">
      <c r="C106" s="161"/>
      <c r="G106" s="161"/>
      <c r="K106" s="162"/>
      <c r="O106" s="161"/>
      <c r="S106" s="155"/>
      <c r="W106" s="155"/>
    </row>
    <row r="107" spans="3:23" ht="16.5">
      <c r="C107" s="161"/>
      <c r="G107" s="161"/>
      <c r="K107" s="162"/>
      <c r="O107" s="161"/>
      <c r="S107" s="155"/>
      <c r="W107" s="155"/>
    </row>
    <row r="108" spans="3:23" ht="16.5">
      <c r="C108" s="161"/>
      <c r="G108" s="161"/>
      <c r="K108" s="162"/>
      <c r="O108" s="161"/>
      <c r="S108" s="155"/>
      <c r="W108" s="155"/>
    </row>
    <row r="109" spans="3:23" ht="16.5">
      <c r="C109" s="161"/>
      <c r="G109" s="161"/>
      <c r="K109" s="162"/>
      <c r="O109" s="161"/>
      <c r="S109" s="155"/>
      <c r="W109" s="155"/>
    </row>
    <row r="110" spans="3:23" ht="16.5">
      <c r="C110" s="161"/>
      <c r="G110" s="161"/>
      <c r="K110" s="162"/>
      <c r="O110" s="161"/>
      <c r="S110" s="155"/>
      <c r="W110" s="155"/>
    </row>
    <row r="111" spans="3:23" ht="16.5">
      <c r="C111" s="161"/>
      <c r="G111" s="161"/>
      <c r="K111" s="162"/>
      <c r="O111" s="161"/>
      <c r="S111" s="155"/>
      <c r="W111" s="155"/>
    </row>
    <row r="112" spans="3:23" ht="16.5">
      <c r="C112" s="161"/>
      <c r="G112" s="161"/>
      <c r="K112" s="162"/>
      <c r="O112" s="161"/>
      <c r="S112" s="155"/>
      <c r="W112" s="155"/>
    </row>
    <row r="113" spans="3:23" ht="16.5">
      <c r="C113" s="161"/>
      <c r="G113" s="161"/>
      <c r="K113" s="162"/>
      <c r="O113" s="161"/>
      <c r="S113" s="155"/>
      <c r="W113" s="155"/>
    </row>
    <row r="114" spans="3:23" ht="16.5">
      <c r="C114" s="161"/>
      <c r="G114" s="161"/>
      <c r="K114" s="162"/>
      <c r="O114" s="161"/>
      <c r="S114" s="155"/>
      <c r="W114" s="155"/>
    </row>
    <row r="115" spans="3:23" ht="16.5">
      <c r="C115" s="161"/>
      <c r="G115" s="161"/>
      <c r="K115" s="162"/>
      <c r="O115" s="161"/>
      <c r="S115" s="155"/>
      <c r="W115" s="155"/>
    </row>
    <row r="116" spans="3:23" ht="16.5">
      <c r="C116" s="161"/>
      <c r="G116" s="161"/>
      <c r="K116" s="162"/>
      <c r="O116" s="161"/>
      <c r="S116" s="155"/>
      <c r="W116" s="155"/>
    </row>
    <row r="117" spans="3:23" ht="16.5">
      <c r="C117" s="161"/>
      <c r="G117" s="161"/>
      <c r="K117" s="162"/>
      <c r="O117" s="161"/>
      <c r="S117" s="155"/>
      <c r="W117" s="155"/>
    </row>
    <row r="118" spans="3:23" ht="16.5">
      <c r="C118" s="161"/>
      <c r="G118" s="161"/>
      <c r="K118" s="162"/>
      <c r="O118" s="161"/>
      <c r="S118" s="155"/>
      <c r="W118" s="155"/>
    </row>
    <row r="119" spans="3:23" ht="16.5">
      <c r="C119" s="161"/>
      <c r="G119" s="161"/>
      <c r="K119" s="162"/>
      <c r="O119" s="161"/>
      <c r="S119" s="155"/>
      <c r="W119" s="155"/>
    </row>
    <row r="120" spans="3:23" ht="16.5">
      <c r="C120" s="161"/>
      <c r="G120" s="161"/>
      <c r="K120" s="162"/>
      <c r="O120" s="161"/>
      <c r="S120" s="155"/>
      <c r="W120" s="155"/>
    </row>
    <row r="121" spans="3:23" ht="16.5">
      <c r="C121" s="161"/>
      <c r="G121" s="161"/>
      <c r="K121" s="162"/>
      <c r="O121" s="161"/>
      <c r="S121" s="155"/>
      <c r="W121" s="155"/>
    </row>
    <row r="122" spans="3:23" ht="16.5">
      <c r="C122" s="161"/>
      <c r="G122" s="161"/>
      <c r="K122" s="162"/>
      <c r="O122" s="161"/>
      <c r="S122" s="155"/>
      <c r="W122" s="155"/>
    </row>
    <row r="123" spans="3:23" ht="16.5">
      <c r="C123" s="161"/>
      <c r="G123" s="161"/>
      <c r="K123" s="162"/>
      <c r="O123" s="161"/>
      <c r="S123" s="155"/>
      <c r="W123" s="155"/>
    </row>
    <row r="124" spans="3:23" ht="16.5">
      <c r="C124" s="161"/>
      <c r="G124" s="161"/>
      <c r="K124" s="162"/>
      <c r="O124" s="161"/>
      <c r="S124" s="155"/>
      <c r="W124" s="155"/>
    </row>
    <row r="125" spans="3:23" ht="16.5">
      <c r="C125" s="161"/>
      <c r="G125" s="161"/>
      <c r="K125" s="162"/>
      <c r="O125" s="161"/>
      <c r="S125" s="155"/>
      <c r="W125" s="155"/>
    </row>
    <row r="126" spans="3:23" ht="16.5">
      <c r="C126" s="161"/>
      <c r="G126" s="161"/>
      <c r="K126" s="162"/>
      <c r="O126" s="161"/>
      <c r="S126" s="155"/>
      <c r="W126" s="155"/>
    </row>
    <row r="127" spans="3:23" ht="16.5">
      <c r="C127" s="161"/>
      <c r="G127" s="161"/>
      <c r="K127" s="162"/>
      <c r="O127" s="161"/>
      <c r="S127" s="155"/>
      <c r="W127" s="155"/>
    </row>
    <row r="128" spans="3:23" ht="16.5">
      <c r="C128" s="161"/>
      <c r="G128" s="161"/>
      <c r="K128" s="162"/>
      <c r="O128" s="161"/>
      <c r="S128" s="155"/>
      <c r="W128" s="155"/>
    </row>
    <row r="129" spans="3:23" ht="16.5">
      <c r="C129" s="161"/>
      <c r="G129" s="161"/>
      <c r="K129" s="162"/>
      <c r="O129" s="161"/>
      <c r="S129" s="155"/>
      <c r="W129" s="155"/>
    </row>
    <row r="130" spans="3:23" ht="16.5">
      <c r="C130" s="161"/>
      <c r="G130" s="161"/>
      <c r="K130" s="162"/>
      <c r="O130" s="161"/>
      <c r="S130" s="155"/>
      <c r="W130" s="155"/>
    </row>
    <row r="131" spans="3:23" ht="16.5">
      <c r="C131" s="161"/>
      <c r="G131" s="161"/>
      <c r="K131" s="162"/>
      <c r="O131" s="161"/>
      <c r="S131" s="155"/>
      <c r="W131" s="155"/>
    </row>
    <row r="132" spans="3:23" ht="16.5">
      <c r="C132" s="161"/>
      <c r="G132" s="161"/>
      <c r="K132" s="162"/>
      <c r="O132" s="161"/>
      <c r="S132" s="155"/>
      <c r="W132" s="155"/>
    </row>
    <row r="133" spans="3:23" ht="16.5">
      <c r="C133" s="161"/>
      <c r="G133" s="161"/>
      <c r="K133" s="162"/>
      <c r="O133" s="161"/>
      <c r="S133" s="155"/>
      <c r="W133" s="155"/>
    </row>
  </sheetData>
  <sheetProtection/>
  <mergeCells count="11">
    <mergeCell ref="K5:L5"/>
    <mergeCell ref="M5:N5"/>
    <mergeCell ref="A2:P2"/>
    <mergeCell ref="O5:P5"/>
    <mergeCell ref="A3:P3"/>
    <mergeCell ref="A5:A6"/>
    <mergeCell ref="B5:B6"/>
    <mergeCell ref="C5:D5"/>
    <mergeCell ref="E5:F5"/>
    <mergeCell ref="G5:H5"/>
    <mergeCell ref="I5:J5"/>
  </mergeCells>
  <printOptions/>
  <pageMargins left="0" right="0" top="0.75" bottom="0.75" header="0.3" footer="0.3"/>
  <pageSetup horizontalDpi="600" verticalDpi="600" orientation="landscape" r:id="rId1"/>
</worksheet>
</file>

<file path=xl/worksheets/sheet18.xml><?xml version="1.0" encoding="utf-8"?>
<worksheet xmlns="http://schemas.openxmlformats.org/spreadsheetml/2006/main" xmlns:r="http://schemas.openxmlformats.org/officeDocument/2006/relationships">
  <dimension ref="A1:BN23"/>
  <sheetViews>
    <sheetView zoomScalePageLayoutView="0" workbookViewId="0" topLeftCell="AJ1">
      <selection activeCell="BL8" sqref="BL8"/>
    </sheetView>
  </sheetViews>
  <sheetFormatPr defaultColWidth="9.140625" defaultRowHeight="12.75"/>
  <cols>
    <col min="1" max="1" width="3.8515625" style="278" customWidth="1"/>
    <col min="2" max="2" width="18.7109375" style="278" customWidth="1"/>
    <col min="3" max="3" width="5.7109375" style="278" customWidth="1"/>
    <col min="4" max="4" width="5.8515625" style="278" customWidth="1"/>
    <col min="5" max="5" width="6.421875" style="278" customWidth="1"/>
    <col min="6" max="6" width="6.28125" style="278" customWidth="1"/>
    <col min="7" max="7" width="5.140625" style="278" customWidth="1"/>
    <col min="8" max="8" width="6.140625" style="278" customWidth="1"/>
    <col min="9" max="9" width="6.00390625" style="278" customWidth="1"/>
    <col min="10" max="10" width="5.00390625" style="278" customWidth="1"/>
    <col min="11" max="11" width="6.140625" style="278" customWidth="1"/>
    <col min="12" max="12" width="5.28125" style="278" customWidth="1"/>
    <col min="13" max="13" width="5.421875" style="278" customWidth="1"/>
    <col min="14" max="14" width="6.00390625" style="278" customWidth="1"/>
    <col min="15" max="16" width="5.28125" style="278" customWidth="1"/>
    <col min="17" max="17" width="5.8515625" style="533" customWidth="1"/>
    <col min="18" max="18" width="5.00390625" style="278" customWidth="1"/>
    <col min="19" max="19" width="5.421875" style="278" customWidth="1"/>
    <col min="20" max="21" width="5.140625" style="278" customWidth="1"/>
    <col min="22" max="22" width="5.28125" style="278" customWidth="1"/>
    <col min="23" max="23" width="5.00390625" style="277" customWidth="1"/>
    <col min="24" max="24" width="20.8515625" style="277" customWidth="1"/>
    <col min="25" max="27" width="6.00390625" style="277" customWidth="1"/>
    <col min="28" max="28" width="5.7109375" style="277" customWidth="1"/>
    <col min="29" max="29" width="5.28125" style="277" customWidth="1"/>
    <col min="30" max="30" width="5.421875" style="277" customWidth="1"/>
    <col min="31" max="31" width="4.8515625" style="277" customWidth="1"/>
    <col min="32" max="32" width="5.28125" style="277" customWidth="1"/>
    <col min="33" max="33" width="5.57421875" style="277" customWidth="1"/>
    <col min="34" max="34" width="5.421875" style="277" customWidth="1"/>
    <col min="35" max="36" width="5.8515625" style="277" customWidth="1"/>
    <col min="37" max="42" width="5.140625" style="277" customWidth="1"/>
    <col min="43" max="43" width="5.28125" style="277" customWidth="1"/>
    <col min="44" max="44" width="5.57421875" style="277" customWidth="1"/>
    <col min="45" max="45" width="4.421875" style="278" customWidth="1"/>
    <col min="46" max="46" width="14.8515625" style="278" customWidth="1"/>
    <col min="47" max="47" width="7.421875" style="278" customWidth="1"/>
    <col min="48" max="48" width="5.7109375" style="278" customWidth="1"/>
    <col min="49" max="50" width="5.8515625" style="278" customWidth="1"/>
    <col min="51" max="51" width="6.140625" style="278" customWidth="1"/>
    <col min="52" max="52" width="5.421875" style="278" customWidth="1"/>
    <col min="53" max="53" width="5.28125" style="278" customWidth="1"/>
    <col min="54" max="54" width="5.00390625" style="278" customWidth="1"/>
    <col min="55" max="56" width="5.28125" style="278" customWidth="1"/>
    <col min="57" max="57" width="5.421875" style="278" customWidth="1"/>
    <col min="58" max="58" width="5.7109375" style="278" customWidth="1"/>
    <col min="59" max="59" width="5.8515625" style="278" customWidth="1"/>
    <col min="60" max="60" width="5.421875" style="278" customWidth="1"/>
    <col min="61" max="62" width="6.421875" style="278" customWidth="1"/>
    <col min="63" max="63" width="6.7109375" style="278" customWidth="1"/>
    <col min="64" max="64" width="5.7109375" style="278" customWidth="1"/>
    <col min="65" max="65" width="7.28125" style="278" customWidth="1"/>
    <col min="66" max="66" width="6.421875" style="278" customWidth="1"/>
    <col min="67" max="16384" width="9.140625" style="278" customWidth="1"/>
  </cols>
  <sheetData>
    <row r="1" spans="1:59" ht="15.75" customHeight="1">
      <c r="A1" s="275" t="s">
        <v>244</v>
      </c>
      <c r="B1" s="275"/>
      <c r="C1" s="275"/>
      <c r="D1" s="275"/>
      <c r="E1" s="275"/>
      <c r="F1" s="275"/>
      <c r="G1" s="275"/>
      <c r="H1" s="275"/>
      <c r="I1" s="275"/>
      <c r="J1" s="275"/>
      <c r="K1" s="275"/>
      <c r="L1" s="275"/>
      <c r="M1" s="275"/>
      <c r="N1" s="275"/>
      <c r="O1" s="275"/>
      <c r="P1" s="275"/>
      <c r="Q1" s="527"/>
      <c r="R1" s="275"/>
      <c r="S1" s="275"/>
      <c r="T1" s="275"/>
      <c r="U1" s="275"/>
      <c r="V1" s="275"/>
      <c r="W1" s="276" t="s">
        <v>245</v>
      </c>
      <c r="X1" s="276"/>
      <c r="Y1" s="276"/>
      <c r="Z1" s="276"/>
      <c r="AA1" s="276"/>
      <c r="AB1" s="276"/>
      <c r="AC1" s="276"/>
      <c r="AD1" s="276"/>
      <c r="AE1" s="276"/>
      <c r="AF1" s="276"/>
      <c r="AG1" s="276"/>
      <c r="AH1" s="276"/>
      <c r="AI1" s="276"/>
      <c r="AJ1" s="276"/>
      <c r="AK1" s="276"/>
      <c r="AL1" s="276"/>
      <c r="AM1" s="276"/>
      <c r="AN1" s="276"/>
      <c r="AO1" s="276"/>
      <c r="AP1" s="276"/>
      <c r="AR1" s="276"/>
      <c r="AS1" s="276" t="s">
        <v>246</v>
      </c>
      <c r="AT1" s="275"/>
      <c r="AU1" s="275"/>
      <c r="AV1" s="275"/>
      <c r="AW1" s="275"/>
      <c r="AX1" s="275"/>
      <c r="AY1" s="275"/>
      <c r="AZ1" s="275"/>
      <c r="BA1" s="275"/>
      <c r="BB1" s="275"/>
      <c r="BC1" s="275"/>
      <c r="BD1" s="275"/>
      <c r="BE1" s="275"/>
      <c r="BF1" s="275"/>
      <c r="BG1" s="275"/>
    </row>
    <row r="2" spans="1:59" ht="15.75" customHeight="1">
      <c r="A2" s="793" t="s">
        <v>168</v>
      </c>
      <c r="B2" s="793"/>
      <c r="C2" s="793"/>
      <c r="D2" s="793"/>
      <c r="E2" s="793"/>
      <c r="F2" s="793"/>
      <c r="G2" s="793"/>
      <c r="H2" s="793"/>
      <c r="I2" s="793"/>
      <c r="J2" s="793"/>
      <c r="K2" s="793"/>
      <c r="L2" s="793"/>
      <c r="M2" s="793"/>
      <c r="N2" s="793"/>
      <c r="O2" s="793"/>
      <c r="P2" s="793"/>
      <c r="Q2" s="793"/>
      <c r="R2" s="793"/>
      <c r="S2" s="793"/>
      <c r="T2" s="793"/>
      <c r="U2" s="793"/>
      <c r="V2" s="793"/>
      <c r="W2" s="798" t="s">
        <v>169</v>
      </c>
      <c r="X2" s="798"/>
      <c r="Y2" s="798"/>
      <c r="Z2" s="798"/>
      <c r="AA2" s="798"/>
      <c r="AB2" s="798"/>
      <c r="AC2" s="798"/>
      <c r="AD2" s="798"/>
      <c r="AE2" s="798"/>
      <c r="AF2" s="798"/>
      <c r="AG2" s="798"/>
      <c r="AH2" s="798"/>
      <c r="AI2" s="798"/>
      <c r="AJ2" s="798"/>
      <c r="AK2" s="798"/>
      <c r="AL2" s="798"/>
      <c r="AM2" s="798"/>
      <c r="AN2" s="798"/>
      <c r="AO2" s="798"/>
      <c r="AP2" s="798"/>
      <c r="AQ2" s="798"/>
      <c r="AR2" s="798"/>
      <c r="AS2" s="804" t="s">
        <v>169</v>
      </c>
      <c r="AT2" s="804"/>
      <c r="AU2" s="804"/>
      <c r="AV2" s="804"/>
      <c r="AW2" s="804"/>
      <c r="AX2" s="804"/>
      <c r="AY2" s="804"/>
      <c r="AZ2" s="804"/>
      <c r="BA2" s="804"/>
      <c r="BB2" s="804"/>
      <c r="BC2" s="804"/>
      <c r="BD2" s="804"/>
      <c r="BE2" s="804"/>
      <c r="BF2" s="804"/>
      <c r="BG2" s="804"/>
    </row>
    <row r="3" spans="1:66" ht="15.75" customHeight="1">
      <c r="A3" s="794" t="s">
        <v>558</v>
      </c>
      <c r="B3" s="794"/>
      <c r="C3" s="794"/>
      <c r="D3" s="794"/>
      <c r="E3" s="794"/>
      <c r="F3" s="794"/>
      <c r="G3" s="794"/>
      <c r="H3" s="794"/>
      <c r="I3" s="794"/>
      <c r="J3" s="794"/>
      <c r="K3" s="794"/>
      <c r="L3" s="794"/>
      <c r="M3" s="794"/>
      <c r="N3" s="794"/>
      <c r="O3" s="794"/>
      <c r="P3" s="794"/>
      <c r="Q3" s="794"/>
      <c r="R3" s="794"/>
      <c r="S3" s="794"/>
      <c r="T3" s="794"/>
      <c r="U3" s="794"/>
      <c r="V3" s="794"/>
      <c r="W3" s="801" t="s">
        <v>558</v>
      </c>
      <c r="X3" s="801"/>
      <c r="Y3" s="801"/>
      <c r="Z3" s="801"/>
      <c r="AA3" s="801"/>
      <c r="AB3" s="801"/>
      <c r="AC3" s="801"/>
      <c r="AD3" s="801"/>
      <c r="AE3" s="801"/>
      <c r="AF3" s="801"/>
      <c r="AG3" s="801"/>
      <c r="AH3" s="801"/>
      <c r="AI3" s="801"/>
      <c r="AJ3" s="801"/>
      <c r="AK3" s="801"/>
      <c r="AL3" s="801"/>
      <c r="AM3" s="801"/>
      <c r="AN3" s="801"/>
      <c r="AO3" s="801"/>
      <c r="AP3" s="801"/>
      <c r="AQ3" s="801"/>
      <c r="AR3" s="801"/>
      <c r="AS3" s="805" t="s">
        <v>559</v>
      </c>
      <c r="AT3" s="805"/>
      <c r="AU3" s="805"/>
      <c r="AV3" s="805"/>
      <c r="AW3" s="805"/>
      <c r="AX3" s="805"/>
      <c r="AY3" s="805"/>
      <c r="AZ3" s="805"/>
      <c r="BA3" s="805"/>
      <c r="BB3" s="805"/>
      <c r="BC3" s="805"/>
      <c r="BD3" s="805"/>
      <c r="BE3" s="805"/>
      <c r="BF3" s="805"/>
      <c r="BG3" s="805"/>
      <c r="BH3" s="279"/>
      <c r="BI3" s="279"/>
      <c r="BJ3" s="279"/>
      <c r="BK3" s="279"/>
      <c r="BL3" s="279"/>
      <c r="BM3" s="279"/>
      <c r="BN3" s="279"/>
    </row>
    <row r="4" spans="1:66" ht="42.75" customHeight="1">
      <c r="A4" s="790" t="s">
        <v>83</v>
      </c>
      <c r="B4" s="790" t="s">
        <v>235</v>
      </c>
      <c r="C4" s="795" t="s">
        <v>119</v>
      </c>
      <c r="D4" s="796"/>
      <c r="E4" s="795" t="s">
        <v>120</v>
      </c>
      <c r="F4" s="796"/>
      <c r="G4" s="795" t="s">
        <v>170</v>
      </c>
      <c r="H4" s="796"/>
      <c r="I4" s="795" t="s">
        <v>171</v>
      </c>
      <c r="J4" s="796"/>
      <c r="K4" s="795" t="s">
        <v>172</v>
      </c>
      <c r="L4" s="796"/>
      <c r="M4" s="795" t="s">
        <v>173</v>
      </c>
      <c r="N4" s="796"/>
      <c r="O4" s="795" t="s">
        <v>174</v>
      </c>
      <c r="P4" s="796"/>
      <c r="Q4" s="795" t="s">
        <v>179</v>
      </c>
      <c r="R4" s="796"/>
      <c r="S4" s="795" t="s">
        <v>128</v>
      </c>
      <c r="T4" s="796"/>
      <c r="U4" s="799" t="s">
        <v>180</v>
      </c>
      <c r="V4" s="800"/>
      <c r="W4" s="790" t="s">
        <v>83</v>
      </c>
      <c r="X4" s="790" t="s">
        <v>235</v>
      </c>
      <c r="Y4" s="795" t="s">
        <v>175</v>
      </c>
      <c r="Z4" s="796"/>
      <c r="AA4" s="799" t="s">
        <v>176</v>
      </c>
      <c r="AB4" s="800"/>
      <c r="AC4" s="802" t="s">
        <v>181</v>
      </c>
      <c r="AD4" s="803"/>
      <c r="AE4" s="799" t="s">
        <v>123</v>
      </c>
      <c r="AF4" s="800"/>
      <c r="AG4" s="799" t="s">
        <v>182</v>
      </c>
      <c r="AH4" s="800"/>
      <c r="AI4" s="795" t="s">
        <v>183</v>
      </c>
      <c r="AJ4" s="796"/>
      <c r="AK4" s="795" t="s">
        <v>184</v>
      </c>
      <c r="AL4" s="796"/>
      <c r="AM4" s="799" t="s">
        <v>185</v>
      </c>
      <c r="AN4" s="800"/>
      <c r="AO4" s="799" t="s">
        <v>177</v>
      </c>
      <c r="AP4" s="800"/>
      <c r="AQ4" s="799" t="s">
        <v>186</v>
      </c>
      <c r="AR4" s="800"/>
      <c r="AS4" s="790" t="s">
        <v>83</v>
      </c>
      <c r="AT4" s="790" t="s">
        <v>235</v>
      </c>
      <c r="AU4" s="795" t="s">
        <v>187</v>
      </c>
      <c r="AV4" s="796"/>
      <c r="AW4" s="795" t="s">
        <v>280</v>
      </c>
      <c r="AX4" s="796"/>
      <c r="AY4" s="802" t="s">
        <v>188</v>
      </c>
      <c r="AZ4" s="803"/>
      <c r="BA4" s="799" t="s">
        <v>178</v>
      </c>
      <c r="BB4" s="800"/>
      <c r="BC4" s="799" t="s">
        <v>189</v>
      </c>
      <c r="BD4" s="800"/>
      <c r="BE4" s="795" t="s">
        <v>190</v>
      </c>
      <c r="BF4" s="796"/>
      <c r="BG4" s="795" t="s">
        <v>191</v>
      </c>
      <c r="BH4" s="796"/>
      <c r="BI4" s="806" t="s">
        <v>192</v>
      </c>
      <c r="BJ4" s="807"/>
      <c r="BK4" s="799" t="s">
        <v>193</v>
      </c>
      <c r="BL4" s="800"/>
      <c r="BM4" s="795" t="s">
        <v>194</v>
      </c>
      <c r="BN4" s="796"/>
    </row>
    <row r="5" spans="1:66" ht="15.75" customHeight="1">
      <c r="A5" s="791"/>
      <c r="B5" s="791"/>
      <c r="C5" s="797" t="s">
        <v>195</v>
      </c>
      <c r="D5" s="796"/>
      <c r="E5" s="797" t="s">
        <v>196</v>
      </c>
      <c r="F5" s="796"/>
      <c r="G5" s="797" t="s">
        <v>197</v>
      </c>
      <c r="H5" s="796"/>
      <c r="I5" s="797" t="s">
        <v>198</v>
      </c>
      <c r="J5" s="796"/>
      <c r="K5" s="797" t="s">
        <v>199</v>
      </c>
      <c r="L5" s="796"/>
      <c r="M5" s="797" t="s">
        <v>200</v>
      </c>
      <c r="N5" s="796"/>
      <c r="O5" s="797" t="s">
        <v>201</v>
      </c>
      <c r="P5" s="796"/>
      <c r="Q5" s="797" t="s">
        <v>202</v>
      </c>
      <c r="R5" s="796"/>
      <c r="S5" s="797" t="s">
        <v>203</v>
      </c>
      <c r="T5" s="796"/>
      <c r="U5" s="797" t="s">
        <v>204</v>
      </c>
      <c r="V5" s="796"/>
      <c r="W5" s="791"/>
      <c r="X5" s="791"/>
      <c r="Y5" s="797" t="s">
        <v>205</v>
      </c>
      <c r="Z5" s="796"/>
      <c r="AA5" s="797" t="s">
        <v>206</v>
      </c>
      <c r="AB5" s="796"/>
      <c r="AC5" s="797" t="s">
        <v>207</v>
      </c>
      <c r="AD5" s="796"/>
      <c r="AE5" s="797" t="s">
        <v>208</v>
      </c>
      <c r="AF5" s="796"/>
      <c r="AG5" s="797" t="s">
        <v>209</v>
      </c>
      <c r="AH5" s="796"/>
      <c r="AI5" s="797" t="s">
        <v>210</v>
      </c>
      <c r="AJ5" s="796"/>
      <c r="AK5" s="797" t="s">
        <v>211</v>
      </c>
      <c r="AL5" s="796"/>
      <c r="AM5" s="797" t="s">
        <v>212</v>
      </c>
      <c r="AN5" s="796"/>
      <c r="AO5" s="797" t="s">
        <v>213</v>
      </c>
      <c r="AP5" s="796"/>
      <c r="AQ5" s="797" t="s">
        <v>214</v>
      </c>
      <c r="AR5" s="796"/>
      <c r="AS5" s="791"/>
      <c r="AT5" s="791"/>
      <c r="AU5" s="797" t="s">
        <v>215</v>
      </c>
      <c r="AV5" s="796"/>
      <c r="AW5" s="797" t="s">
        <v>216</v>
      </c>
      <c r="AX5" s="796"/>
      <c r="AY5" s="797" t="s">
        <v>217</v>
      </c>
      <c r="AZ5" s="796"/>
      <c r="BA5" s="797" t="s">
        <v>218</v>
      </c>
      <c r="BB5" s="796"/>
      <c r="BC5" s="797" t="s">
        <v>219</v>
      </c>
      <c r="BD5" s="796"/>
      <c r="BE5" s="797" t="s">
        <v>220</v>
      </c>
      <c r="BF5" s="796"/>
      <c r="BG5" s="797" t="s">
        <v>221</v>
      </c>
      <c r="BH5" s="796"/>
      <c r="BI5" s="797" t="s">
        <v>222</v>
      </c>
      <c r="BJ5" s="796"/>
      <c r="BK5" s="797" t="s">
        <v>223</v>
      </c>
      <c r="BL5" s="796"/>
      <c r="BM5" s="797" t="s">
        <v>224</v>
      </c>
      <c r="BN5" s="796"/>
    </row>
    <row r="6" spans="1:66" ht="15.75" customHeight="1">
      <c r="A6" s="792"/>
      <c r="B6" s="792"/>
      <c r="C6" s="280" t="s">
        <v>79</v>
      </c>
      <c r="D6" s="280" t="s">
        <v>85</v>
      </c>
      <c r="E6" s="280" t="s">
        <v>79</v>
      </c>
      <c r="F6" s="280" t="s">
        <v>85</v>
      </c>
      <c r="G6" s="280" t="s">
        <v>79</v>
      </c>
      <c r="H6" s="280" t="s">
        <v>85</v>
      </c>
      <c r="I6" s="280" t="s">
        <v>79</v>
      </c>
      <c r="J6" s="280" t="s">
        <v>85</v>
      </c>
      <c r="K6" s="280" t="s">
        <v>79</v>
      </c>
      <c r="L6" s="280" t="s">
        <v>85</v>
      </c>
      <c r="M6" s="280" t="s">
        <v>79</v>
      </c>
      <c r="N6" s="280" t="s">
        <v>85</v>
      </c>
      <c r="O6" s="281" t="s">
        <v>79</v>
      </c>
      <c r="P6" s="280" t="s">
        <v>85</v>
      </c>
      <c r="Q6" s="528" t="s">
        <v>79</v>
      </c>
      <c r="R6" s="282" t="s">
        <v>85</v>
      </c>
      <c r="S6" s="280" t="s">
        <v>79</v>
      </c>
      <c r="T6" s="280" t="s">
        <v>85</v>
      </c>
      <c r="U6" s="282" t="s">
        <v>79</v>
      </c>
      <c r="V6" s="280" t="s">
        <v>85</v>
      </c>
      <c r="W6" s="792"/>
      <c r="X6" s="792"/>
      <c r="Y6" s="280" t="s">
        <v>79</v>
      </c>
      <c r="Z6" s="280" t="s">
        <v>85</v>
      </c>
      <c r="AA6" s="280" t="s">
        <v>79</v>
      </c>
      <c r="AB6" s="280" t="s">
        <v>85</v>
      </c>
      <c r="AC6" s="280" t="s">
        <v>79</v>
      </c>
      <c r="AD6" s="280" t="s">
        <v>85</v>
      </c>
      <c r="AE6" s="280" t="s">
        <v>79</v>
      </c>
      <c r="AF6" s="280" t="s">
        <v>85</v>
      </c>
      <c r="AG6" s="280" t="s">
        <v>79</v>
      </c>
      <c r="AH6" s="280" t="s">
        <v>85</v>
      </c>
      <c r="AI6" s="280" t="s">
        <v>79</v>
      </c>
      <c r="AJ6" s="280" t="s">
        <v>85</v>
      </c>
      <c r="AK6" s="280" t="s">
        <v>79</v>
      </c>
      <c r="AL6" s="280" t="s">
        <v>85</v>
      </c>
      <c r="AM6" s="280" t="s">
        <v>79</v>
      </c>
      <c r="AN6" s="280" t="s">
        <v>85</v>
      </c>
      <c r="AO6" s="280" t="s">
        <v>79</v>
      </c>
      <c r="AP6" s="280" t="s">
        <v>85</v>
      </c>
      <c r="AQ6" s="280" t="s">
        <v>79</v>
      </c>
      <c r="AR6" s="280" t="s">
        <v>85</v>
      </c>
      <c r="AS6" s="792"/>
      <c r="AT6" s="792"/>
      <c r="AU6" s="280" t="s">
        <v>79</v>
      </c>
      <c r="AV6" s="280" t="s">
        <v>85</v>
      </c>
      <c r="AW6" s="280" t="s">
        <v>79</v>
      </c>
      <c r="AX6" s="280" t="s">
        <v>85</v>
      </c>
      <c r="AY6" s="280" t="s">
        <v>79</v>
      </c>
      <c r="AZ6" s="280" t="s">
        <v>85</v>
      </c>
      <c r="BA6" s="280" t="s">
        <v>79</v>
      </c>
      <c r="BB6" s="280" t="s">
        <v>85</v>
      </c>
      <c r="BC6" s="280" t="s">
        <v>79</v>
      </c>
      <c r="BD6" s="280" t="s">
        <v>85</v>
      </c>
      <c r="BE6" s="280" t="s">
        <v>79</v>
      </c>
      <c r="BF6" s="280" t="s">
        <v>85</v>
      </c>
      <c r="BG6" s="280" t="s">
        <v>79</v>
      </c>
      <c r="BH6" s="280" t="s">
        <v>85</v>
      </c>
      <c r="BI6" s="280" t="s">
        <v>79</v>
      </c>
      <c r="BJ6" s="280" t="s">
        <v>85</v>
      </c>
      <c r="BK6" s="280" t="s">
        <v>79</v>
      </c>
      <c r="BL6" s="280" t="s">
        <v>85</v>
      </c>
      <c r="BM6" s="280" t="s">
        <v>79</v>
      </c>
      <c r="BN6" s="280" t="s">
        <v>85</v>
      </c>
    </row>
    <row r="7" spans="1:66" ht="15.75" customHeight="1">
      <c r="A7" s="283">
        <v>1</v>
      </c>
      <c r="B7" s="284">
        <v>2</v>
      </c>
      <c r="C7" s="283">
        <v>3</v>
      </c>
      <c r="D7" s="283">
        <v>4</v>
      </c>
      <c r="E7" s="283">
        <v>5</v>
      </c>
      <c r="F7" s="283">
        <v>6</v>
      </c>
      <c r="G7" s="283">
        <v>7</v>
      </c>
      <c r="H7" s="283">
        <v>8</v>
      </c>
      <c r="I7" s="283">
        <v>9</v>
      </c>
      <c r="J7" s="283">
        <v>10</v>
      </c>
      <c r="K7" s="283">
        <v>11</v>
      </c>
      <c r="L7" s="283">
        <v>12</v>
      </c>
      <c r="M7" s="283">
        <v>13</v>
      </c>
      <c r="N7" s="283">
        <v>14</v>
      </c>
      <c r="O7" s="283">
        <v>15</v>
      </c>
      <c r="P7" s="283">
        <v>16</v>
      </c>
      <c r="Q7" s="529">
        <v>17</v>
      </c>
      <c r="R7" s="283">
        <v>18</v>
      </c>
      <c r="S7" s="283">
        <v>19</v>
      </c>
      <c r="T7" s="283">
        <v>20</v>
      </c>
      <c r="U7" s="283">
        <v>21</v>
      </c>
      <c r="V7" s="283">
        <v>22</v>
      </c>
      <c r="W7" s="285">
        <v>1</v>
      </c>
      <c r="X7" s="285">
        <v>2</v>
      </c>
      <c r="Y7" s="285">
        <v>3</v>
      </c>
      <c r="Z7" s="285">
        <v>4</v>
      </c>
      <c r="AA7" s="285">
        <v>5</v>
      </c>
      <c r="AB7" s="285">
        <v>6</v>
      </c>
      <c r="AC7" s="285">
        <v>7</v>
      </c>
      <c r="AD7" s="285">
        <v>8</v>
      </c>
      <c r="AE7" s="285">
        <v>9</v>
      </c>
      <c r="AF7" s="285">
        <v>10</v>
      </c>
      <c r="AG7" s="285">
        <v>11</v>
      </c>
      <c r="AH7" s="285">
        <v>12</v>
      </c>
      <c r="AI7" s="285">
        <v>13</v>
      </c>
      <c r="AJ7" s="285">
        <v>14</v>
      </c>
      <c r="AK7" s="285">
        <v>15</v>
      </c>
      <c r="AL7" s="285">
        <v>16</v>
      </c>
      <c r="AM7" s="285">
        <v>17</v>
      </c>
      <c r="AN7" s="285">
        <v>18</v>
      </c>
      <c r="AO7" s="285">
        <v>19</v>
      </c>
      <c r="AP7" s="285">
        <v>20</v>
      </c>
      <c r="AQ7" s="285">
        <v>21</v>
      </c>
      <c r="AR7" s="285">
        <v>22</v>
      </c>
      <c r="AS7" s="285">
        <v>1</v>
      </c>
      <c r="AT7" s="285">
        <v>2</v>
      </c>
      <c r="AU7" s="285">
        <v>3</v>
      </c>
      <c r="AV7" s="285">
        <v>4</v>
      </c>
      <c r="AW7" s="285">
        <v>5</v>
      </c>
      <c r="AX7" s="285">
        <v>6</v>
      </c>
      <c r="AY7" s="285">
        <v>7</v>
      </c>
      <c r="AZ7" s="285">
        <v>8</v>
      </c>
      <c r="BA7" s="285">
        <v>9</v>
      </c>
      <c r="BB7" s="285">
        <v>10</v>
      </c>
      <c r="BC7" s="285">
        <v>11</v>
      </c>
      <c r="BD7" s="285">
        <v>12</v>
      </c>
      <c r="BE7" s="285">
        <v>13</v>
      </c>
      <c r="BF7" s="285">
        <v>14</v>
      </c>
      <c r="BG7" s="285">
        <v>15</v>
      </c>
      <c r="BH7" s="285">
        <v>16</v>
      </c>
      <c r="BI7" s="285">
        <v>17</v>
      </c>
      <c r="BJ7" s="285">
        <v>18</v>
      </c>
      <c r="BK7" s="285">
        <v>19</v>
      </c>
      <c r="BL7" s="285">
        <v>20</v>
      </c>
      <c r="BM7" s="285">
        <v>21</v>
      </c>
      <c r="BN7" s="285">
        <v>22</v>
      </c>
    </row>
    <row r="8" spans="1:66" s="292" customFormat="1" ht="15.75" customHeight="1">
      <c r="A8" s="286"/>
      <c r="B8" s="287" t="s">
        <v>276</v>
      </c>
      <c r="C8" s="288">
        <f>SUM(C9:C23)</f>
        <v>0</v>
      </c>
      <c r="D8" s="288">
        <f aca="true" t="shared" si="0" ref="D8:W8">SUM(D9:D23)</f>
        <v>0</v>
      </c>
      <c r="E8" s="288">
        <f t="shared" si="0"/>
        <v>0</v>
      </c>
      <c r="F8" s="288">
        <f t="shared" si="0"/>
        <v>0</v>
      </c>
      <c r="G8" s="288">
        <f t="shared" si="0"/>
        <v>255</v>
      </c>
      <c r="H8" s="288">
        <f t="shared" si="0"/>
        <v>0</v>
      </c>
      <c r="I8" s="288">
        <f t="shared" si="0"/>
        <v>251</v>
      </c>
      <c r="J8" s="288">
        <f t="shared" si="0"/>
        <v>0</v>
      </c>
      <c r="K8" s="288">
        <f t="shared" si="0"/>
        <v>4571</v>
      </c>
      <c r="L8" s="288">
        <f t="shared" si="0"/>
        <v>0</v>
      </c>
      <c r="M8" s="288">
        <f t="shared" si="0"/>
        <v>0</v>
      </c>
      <c r="N8" s="288">
        <f t="shared" si="0"/>
        <v>0</v>
      </c>
      <c r="O8" s="288">
        <f t="shared" si="0"/>
        <v>194</v>
      </c>
      <c r="P8" s="288">
        <f t="shared" si="0"/>
        <v>0</v>
      </c>
      <c r="Q8" s="288">
        <f t="shared" si="0"/>
        <v>607</v>
      </c>
      <c r="R8" s="288">
        <f t="shared" si="0"/>
        <v>0</v>
      </c>
      <c r="S8" s="288">
        <f t="shared" si="0"/>
        <v>137</v>
      </c>
      <c r="T8" s="288">
        <f t="shared" si="0"/>
        <v>0</v>
      </c>
      <c r="U8" s="288">
        <f t="shared" si="0"/>
        <v>2</v>
      </c>
      <c r="V8" s="288">
        <f t="shared" si="0"/>
        <v>2</v>
      </c>
      <c r="W8" s="288">
        <f t="shared" si="0"/>
        <v>91</v>
      </c>
      <c r="X8" s="290" t="s">
        <v>276</v>
      </c>
      <c r="Y8" s="291">
        <f>SUM(Y9:Y23)</f>
        <v>0</v>
      </c>
      <c r="Z8" s="291">
        <f aca="true" t="shared" si="1" ref="Z8:AR8">SUM(Z9:Z23)</f>
        <v>0</v>
      </c>
      <c r="AA8" s="291">
        <f t="shared" si="1"/>
        <v>665</v>
      </c>
      <c r="AB8" s="291">
        <f t="shared" si="1"/>
        <v>0</v>
      </c>
      <c r="AC8" s="291">
        <f t="shared" si="1"/>
        <v>0</v>
      </c>
      <c r="AD8" s="291">
        <f t="shared" si="1"/>
        <v>0</v>
      </c>
      <c r="AE8" s="291">
        <f t="shared" si="1"/>
        <v>2</v>
      </c>
      <c r="AF8" s="291">
        <f t="shared" si="1"/>
        <v>0</v>
      </c>
      <c r="AG8" s="291">
        <f t="shared" si="1"/>
        <v>0</v>
      </c>
      <c r="AH8" s="291">
        <f t="shared" si="1"/>
        <v>0</v>
      </c>
      <c r="AI8" s="291">
        <f t="shared" si="1"/>
        <v>1</v>
      </c>
      <c r="AJ8" s="291">
        <f t="shared" si="1"/>
        <v>0</v>
      </c>
      <c r="AK8" s="291">
        <f t="shared" si="1"/>
        <v>0</v>
      </c>
      <c r="AL8" s="291">
        <f t="shared" si="1"/>
        <v>0</v>
      </c>
      <c r="AM8" s="291">
        <f t="shared" si="1"/>
        <v>0</v>
      </c>
      <c r="AN8" s="291">
        <f t="shared" si="1"/>
        <v>0</v>
      </c>
      <c r="AO8" s="291">
        <f t="shared" si="1"/>
        <v>989</v>
      </c>
      <c r="AP8" s="291">
        <f t="shared" si="1"/>
        <v>0</v>
      </c>
      <c r="AQ8" s="291">
        <f t="shared" si="1"/>
        <v>0</v>
      </c>
      <c r="AR8" s="291">
        <f t="shared" si="1"/>
        <v>0</v>
      </c>
      <c r="AS8" s="289"/>
      <c r="AT8" s="290" t="s">
        <v>99</v>
      </c>
      <c r="AU8" s="291">
        <f>SUM(AU9:AU23)</f>
        <v>33100</v>
      </c>
      <c r="AV8" s="291">
        <f aca="true" t="shared" si="2" ref="AV8:BN8">SUM(AV9:AV23)</f>
        <v>0</v>
      </c>
      <c r="AW8" s="291">
        <f t="shared" si="2"/>
        <v>0</v>
      </c>
      <c r="AX8" s="291">
        <f t="shared" si="2"/>
        <v>0</v>
      </c>
      <c r="AY8" s="291">
        <f t="shared" si="2"/>
        <v>0</v>
      </c>
      <c r="AZ8" s="291">
        <f t="shared" si="2"/>
        <v>0</v>
      </c>
      <c r="BA8" s="291">
        <f t="shared" si="2"/>
        <v>0</v>
      </c>
      <c r="BB8" s="291">
        <f t="shared" si="2"/>
        <v>0</v>
      </c>
      <c r="BC8" s="291">
        <f t="shared" si="2"/>
        <v>0</v>
      </c>
      <c r="BD8" s="291">
        <f t="shared" si="2"/>
        <v>0</v>
      </c>
      <c r="BE8" s="291">
        <f t="shared" si="2"/>
        <v>0</v>
      </c>
      <c r="BF8" s="291">
        <f t="shared" si="2"/>
        <v>0</v>
      </c>
      <c r="BG8" s="291">
        <f t="shared" si="2"/>
        <v>78</v>
      </c>
      <c r="BH8" s="291">
        <f t="shared" si="2"/>
        <v>0</v>
      </c>
      <c r="BI8" s="291">
        <f t="shared" si="2"/>
        <v>0</v>
      </c>
      <c r="BJ8" s="291">
        <f t="shared" si="2"/>
        <v>0</v>
      </c>
      <c r="BK8" s="291">
        <f t="shared" si="2"/>
        <v>11854</v>
      </c>
      <c r="BL8" s="291">
        <f t="shared" si="2"/>
        <v>12</v>
      </c>
      <c r="BM8" s="291">
        <f t="shared" si="2"/>
        <v>18111</v>
      </c>
      <c r="BN8" s="291">
        <f t="shared" si="2"/>
        <v>13</v>
      </c>
    </row>
    <row r="9" spans="1:66" ht="15.75" customHeight="1">
      <c r="A9" s="520"/>
      <c r="B9" s="293" t="s">
        <v>335</v>
      </c>
      <c r="C9" s="293">
        <v>0</v>
      </c>
      <c r="D9" s="293">
        <v>0</v>
      </c>
      <c r="E9" s="293">
        <v>0</v>
      </c>
      <c r="F9" s="293">
        <v>0</v>
      </c>
      <c r="G9" s="293">
        <v>18</v>
      </c>
      <c r="H9" s="293">
        <v>0</v>
      </c>
      <c r="I9" s="293">
        <v>35</v>
      </c>
      <c r="J9" s="293">
        <v>0</v>
      </c>
      <c r="K9" s="293">
        <v>302</v>
      </c>
      <c r="L9" s="293">
        <v>0</v>
      </c>
      <c r="M9" s="293">
        <v>0</v>
      </c>
      <c r="N9" s="293">
        <v>0</v>
      </c>
      <c r="O9" s="293">
        <v>0</v>
      </c>
      <c r="P9" s="293">
        <v>0</v>
      </c>
      <c r="Q9" s="530">
        <v>30</v>
      </c>
      <c r="R9" s="293">
        <v>0</v>
      </c>
      <c r="S9" s="293">
        <v>51</v>
      </c>
      <c r="T9" s="293">
        <v>0</v>
      </c>
      <c r="U9" s="293">
        <v>0</v>
      </c>
      <c r="V9" s="293">
        <v>0</v>
      </c>
      <c r="W9" s="521"/>
      <c r="X9" s="293" t="s">
        <v>335</v>
      </c>
      <c r="Y9" s="522">
        <v>0</v>
      </c>
      <c r="Z9" s="522">
        <v>0</v>
      </c>
      <c r="AA9" s="522">
        <v>42</v>
      </c>
      <c r="AB9" s="522">
        <v>0</v>
      </c>
      <c r="AC9" s="293">
        <v>0</v>
      </c>
      <c r="AD9" s="293">
        <v>0</v>
      </c>
      <c r="AE9" s="293">
        <v>0</v>
      </c>
      <c r="AF9" s="293">
        <v>0</v>
      </c>
      <c r="AG9" s="293">
        <v>0</v>
      </c>
      <c r="AH9" s="293">
        <v>0</v>
      </c>
      <c r="AI9" s="293">
        <v>0</v>
      </c>
      <c r="AJ9" s="293">
        <v>0</v>
      </c>
      <c r="AK9" s="293">
        <v>0</v>
      </c>
      <c r="AL9" s="293">
        <v>0</v>
      </c>
      <c r="AM9" s="522">
        <v>0</v>
      </c>
      <c r="AN9" s="522"/>
      <c r="AO9" s="522">
        <v>22</v>
      </c>
      <c r="AP9" s="522">
        <v>0</v>
      </c>
      <c r="AQ9" s="522">
        <v>0</v>
      </c>
      <c r="AR9" s="522">
        <v>0</v>
      </c>
      <c r="AS9" s="521"/>
      <c r="AT9" s="293" t="s">
        <v>335</v>
      </c>
      <c r="AU9" s="522">
        <v>256</v>
      </c>
      <c r="AV9" s="293">
        <v>0</v>
      </c>
      <c r="AW9" s="293">
        <v>0</v>
      </c>
      <c r="AX9" s="293">
        <v>0</v>
      </c>
      <c r="AY9" s="293">
        <v>0</v>
      </c>
      <c r="AZ9" s="293">
        <v>0</v>
      </c>
      <c r="BA9" s="293">
        <v>0</v>
      </c>
      <c r="BB9" s="293">
        <v>0</v>
      </c>
      <c r="BC9" s="293">
        <v>0</v>
      </c>
      <c r="BD9" s="293">
        <v>0</v>
      </c>
      <c r="BE9" s="293">
        <v>0</v>
      </c>
      <c r="BF9" s="293">
        <v>0</v>
      </c>
      <c r="BG9" s="293">
        <v>12</v>
      </c>
      <c r="BH9" s="293">
        <v>0</v>
      </c>
      <c r="BI9" s="293">
        <v>0</v>
      </c>
      <c r="BJ9" s="293">
        <v>0</v>
      </c>
      <c r="BK9" s="537">
        <v>2785</v>
      </c>
      <c r="BL9" s="537">
        <v>12</v>
      </c>
      <c r="BM9" s="538">
        <v>3658</v>
      </c>
      <c r="BN9" s="537">
        <v>13</v>
      </c>
    </row>
    <row r="10" spans="1:66" ht="15.75" customHeight="1">
      <c r="A10" s="520"/>
      <c r="B10" s="293"/>
      <c r="C10" s="530"/>
      <c r="D10" s="530"/>
      <c r="E10" s="530"/>
      <c r="F10" s="530"/>
      <c r="G10" s="530"/>
      <c r="H10" s="530"/>
      <c r="I10" s="531"/>
      <c r="J10" s="530"/>
      <c r="K10" s="531"/>
      <c r="L10" s="530"/>
      <c r="M10" s="530"/>
      <c r="N10" s="530"/>
      <c r="O10" s="530"/>
      <c r="P10" s="530"/>
      <c r="Q10" s="531"/>
      <c r="R10" s="530"/>
      <c r="S10" s="530"/>
      <c r="T10" s="530"/>
      <c r="U10" s="530"/>
      <c r="V10" s="530"/>
      <c r="W10" s="521"/>
      <c r="X10" s="293"/>
      <c r="Y10" s="522"/>
      <c r="Z10" s="522"/>
      <c r="AA10" s="523"/>
      <c r="AB10" s="522"/>
      <c r="AC10" s="293"/>
      <c r="AD10" s="293"/>
      <c r="AE10" s="293"/>
      <c r="AF10" s="293"/>
      <c r="AG10" s="293"/>
      <c r="AH10" s="293"/>
      <c r="AI10" s="293"/>
      <c r="AJ10" s="293"/>
      <c r="AK10" s="293"/>
      <c r="AL10" s="293"/>
      <c r="AM10" s="522"/>
      <c r="AN10" s="522"/>
      <c r="AO10" s="523"/>
      <c r="AP10" s="522"/>
      <c r="AQ10" s="522"/>
      <c r="AR10" s="522"/>
      <c r="AS10" s="521"/>
      <c r="AT10" s="293"/>
      <c r="AU10" s="522"/>
      <c r="AV10" s="293"/>
      <c r="AW10" s="293"/>
      <c r="AX10" s="293"/>
      <c r="AY10" s="293"/>
      <c r="AZ10" s="293"/>
      <c r="BA10" s="293"/>
      <c r="BB10" s="293"/>
      <c r="BC10" s="293"/>
      <c r="BD10" s="293"/>
      <c r="BE10" s="293"/>
      <c r="BF10" s="293"/>
      <c r="BG10" s="293"/>
      <c r="BH10" s="293"/>
      <c r="BI10" s="293"/>
      <c r="BJ10" s="293"/>
      <c r="BK10" s="537"/>
      <c r="BL10" s="537"/>
      <c r="BM10" s="538"/>
      <c r="BN10" s="537"/>
    </row>
    <row r="11" spans="1:66" s="461" customFormat="1" ht="15.75" customHeight="1">
      <c r="A11" s="86">
        <v>1</v>
      </c>
      <c r="B11" s="84" t="s">
        <v>382</v>
      </c>
      <c r="C11" s="534">
        <v>0</v>
      </c>
      <c r="D11" s="534">
        <v>0</v>
      </c>
      <c r="E11" s="534">
        <v>0</v>
      </c>
      <c r="F11" s="534">
        <v>0</v>
      </c>
      <c r="G11" s="484">
        <v>42</v>
      </c>
      <c r="H11" s="484">
        <v>0</v>
      </c>
      <c r="I11" s="484">
        <v>24</v>
      </c>
      <c r="J11" s="484">
        <v>0</v>
      </c>
      <c r="K11" s="484">
        <v>1482</v>
      </c>
      <c r="L11" s="484">
        <v>0</v>
      </c>
      <c r="M11" s="534">
        <v>0</v>
      </c>
      <c r="N11" s="534">
        <v>0</v>
      </c>
      <c r="O11" s="484">
        <v>18</v>
      </c>
      <c r="P11" s="484">
        <v>0</v>
      </c>
      <c r="Q11" s="484">
        <v>25</v>
      </c>
      <c r="R11" s="484">
        <v>0</v>
      </c>
      <c r="S11" s="484">
        <v>9</v>
      </c>
      <c r="T11" s="484">
        <v>0</v>
      </c>
      <c r="U11" s="484">
        <v>0</v>
      </c>
      <c r="V11" s="484">
        <v>0</v>
      </c>
      <c r="W11" s="86">
        <v>1</v>
      </c>
      <c r="X11" s="84" t="s">
        <v>382</v>
      </c>
      <c r="Y11" s="84">
        <v>0</v>
      </c>
      <c r="Z11" s="84">
        <v>0</v>
      </c>
      <c r="AA11" s="524">
        <v>116</v>
      </c>
      <c r="AB11" s="524">
        <v>0</v>
      </c>
      <c r="AC11" s="84">
        <v>0</v>
      </c>
      <c r="AD11" s="84">
        <v>0</v>
      </c>
      <c r="AE11" s="524">
        <v>0</v>
      </c>
      <c r="AF11" s="524">
        <v>0</v>
      </c>
      <c r="AG11" s="84">
        <v>0</v>
      </c>
      <c r="AH11" s="84">
        <v>0</v>
      </c>
      <c r="AI11" s="524">
        <v>0</v>
      </c>
      <c r="AJ11" s="524">
        <v>0</v>
      </c>
      <c r="AK11" s="84">
        <v>0</v>
      </c>
      <c r="AL11" s="84">
        <v>0</v>
      </c>
      <c r="AM11" s="84">
        <v>0</v>
      </c>
      <c r="AN11" s="84">
        <v>0</v>
      </c>
      <c r="AO11" s="524">
        <v>236</v>
      </c>
      <c r="AP11" s="524">
        <v>0</v>
      </c>
      <c r="AQ11" s="84">
        <v>0</v>
      </c>
      <c r="AR11" s="84">
        <v>0</v>
      </c>
      <c r="AS11" s="86">
        <v>1</v>
      </c>
      <c r="AT11" s="84" t="s">
        <v>382</v>
      </c>
      <c r="AU11" s="524">
        <v>9462</v>
      </c>
      <c r="AV11" s="524">
        <v>0</v>
      </c>
      <c r="AW11" s="84">
        <v>0</v>
      </c>
      <c r="AX11" s="84">
        <v>0</v>
      </c>
      <c r="AY11" s="524">
        <v>0</v>
      </c>
      <c r="AZ11" s="524">
        <v>0</v>
      </c>
      <c r="BA11" s="84">
        <v>0</v>
      </c>
      <c r="BB11" s="84">
        <v>0</v>
      </c>
      <c r="BC11" s="84">
        <v>0</v>
      </c>
      <c r="BD11" s="84">
        <v>0</v>
      </c>
      <c r="BE11" s="84">
        <v>0</v>
      </c>
      <c r="BF11" s="84">
        <v>0</v>
      </c>
      <c r="BG11" s="524">
        <v>3</v>
      </c>
      <c r="BH11" s="524">
        <v>0</v>
      </c>
      <c r="BI11" s="84">
        <v>0</v>
      </c>
      <c r="BJ11" s="84">
        <v>0</v>
      </c>
      <c r="BK11" s="536">
        <v>374</v>
      </c>
      <c r="BL11" s="543"/>
      <c r="BM11" s="540">
        <v>1152</v>
      </c>
      <c r="BN11" s="541">
        <v>0</v>
      </c>
    </row>
    <row r="12" spans="1:66" s="461" customFormat="1" ht="15.75" customHeight="1">
      <c r="A12" s="86">
        <v>2</v>
      </c>
      <c r="B12" s="84" t="s">
        <v>285</v>
      </c>
      <c r="C12" s="534">
        <v>0</v>
      </c>
      <c r="D12" s="534">
        <v>0</v>
      </c>
      <c r="E12" s="534">
        <v>0</v>
      </c>
      <c r="F12" s="534">
        <v>0</v>
      </c>
      <c r="G12" s="484">
        <v>33</v>
      </c>
      <c r="H12" s="484">
        <v>0</v>
      </c>
      <c r="I12" s="484">
        <v>31</v>
      </c>
      <c r="J12" s="484">
        <v>0</v>
      </c>
      <c r="K12" s="484">
        <v>155</v>
      </c>
      <c r="L12" s="484">
        <v>0</v>
      </c>
      <c r="M12" s="534">
        <v>0</v>
      </c>
      <c r="N12" s="534">
        <v>0</v>
      </c>
      <c r="O12" s="484">
        <v>3</v>
      </c>
      <c r="P12" s="484">
        <v>0</v>
      </c>
      <c r="Q12" s="484">
        <v>34</v>
      </c>
      <c r="R12" s="484">
        <v>0</v>
      </c>
      <c r="S12" s="484">
        <v>5</v>
      </c>
      <c r="T12" s="484">
        <v>0</v>
      </c>
      <c r="U12" s="484">
        <v>0</v>
      </c>
      <c r="V12" s="484">
        <v>0</v>
      </c>
      <c r="W12" s="86">
        <v>2</v>
      </c>
      <c r="X12" s="84" t="s">
        <v>285</v>
      </c>
      <c r="Y12" s="84">
        <v>0</v>
      </c>
      <c r="Z12" s="84">
        <v>0</v>
      </c>
      <c r="AA12" s="524">
        <v>73</v>
      </c>
      <c r="AB12" s="524">
        <v>0</v>
      </c>
      <c r="AC12" s="84">
        <v>0</v>
      </c>
      <c r="AD12" s="84">
        <v>0</v>
      </c>
      <c r="AE12" s="524">
        <v>0</v>
      </c>
      <c r="AF12" s="524">
        <v>0</v>
      </c>
      <c r="AG12" s="84">
        <v>0</v>
      </c>
      <c r="AH12" s="84">
        <v>0</v>
      </c>
      <c r="AI12" s="524">
        <v>0</v>
      </c>
      <c r="AJ12" s="524">
        <v>0</v>
      </c>
      <c r="AK12" s="84">
        <v>0</v>
      </c>
      <c r="AL12" s="84">
        <v>0</v>
      </c>
      <c r="AM12" s="534">
        <v>0</v>
      </c>
      <c r="AN12" s="534">
        <v>0</v>
      </c>
      <c r="AO12" s="484">
        <v>82</v>
      </c>
      <c r="AP12" s="484">
        <v>0</v>
      </c>
      <c r="AQ12" s="534">
        <v>0</v>
      </c>
      <c r="AR12" s="534">
        <v>0</v>
      </c>
      <c r="AS12" s="86">
        <v>2</v>
      </c>
      <c r="AT12" s="84" t="s">
        <v>285</v>
      </c>
      <c r="AU12" s="524">
        <v>3962</v>
      </c>
      <c r="AV12" s="524">
        <v>0</v>
      </c>
      <c r="AW12" s="84">
        <v>0</v>
      </c>
      <c r="AX12" s="84">
        <v>0</v>
      </c>
      <c r="AY12" s="524">
        <v>0</v>
      </c>
      <c r="AZ12" s="524">
        <v>0</v>
      </c>
      <c r="BA12" s="84">
        <v>0</v>
      </c>
      <c r="BB12" s="84">
        <v>0</v>
      </c>
      <c r="BC12" s="84">
        <v>0</v>
      </c>
      <c r="BD12" s="84">
        <v>0</v>
      </c>
      <c r="BE12" s="84">
        <v>0</v>
      </c>
      <c r="BF12" s="84">
        <v>0</v>
      </c>
      <c r="BG12" s="524">
        <v>2</v>
      </c>
      <c r="BH12" s="524">
        <v>0</v>
      </c>
      <c r="BI12" s="84">
        <v>0</v>
      </c>
      <c r="BJ12" s="84">
        <v>0</v>
      </c>
      <c r="BK12" s="536">
        <v>471</v>
      </c>
      <c r="BL12" s="543"/>
      <c r="BM12" s="540">
        <v>1568</v>
      </c>
      <c r="BN12" s="536">
        <v>0</v>
      </c>
    </row>
    <row r="13" spans="1:66" s="461" customFormat="1" ht="15.75" customHeight="1">
      <c r="A13" s="86">
        <v>3</v>
      </c>
      <c r="B13" s="84" t="s">
        <v>286</v>
      </c>
      <c r="C13" s="534">
        <v>0</v>
      </c>
      <c r="D13" s="534">
        <v>0</v>
      </c>
      <c r="E13" s="534">
        <v>0</v>
      </c>
      <c r="F13" s="534">
        <v>0</v>
      </c>
      <c r="G13" s="484">
        <v>19</v>
      </c>
      <c r="H13" s="484">
        <v>0</v>
      </c>
      <c r="I13" s="484">
        <v>7</v>
      </c>
      <c r="J13" s="484">
        <v>0</v>
      </c>
      <c r="K13" s="484">
        <v>183</v>
      </c>
      <c r="L13" s="484">
        <v>0</v>
      </c>
      <c r="M13" s="534">
        <v>0</v>
      </c>
      <c r="N13" s="534">
        <v>0</v>
      </c>
      <c r="O13" s="484">
        <v>5</v>
      </c>
      <c r="P13" s="484">
        <v>0</v>
      </c>
      <c r="Q13" s="484">
        <v>28</v>
      </c>
      <c r="R13" s="484">
        <v>0</v>
      </c>
      <c r="S13" s="484">
        <v>1</v>
      </c>
      <c r="T13" s="484">
        <v>0</v>
      </c>
      <c r="U13" s="484">
        <v>0</v>
      </c>
      <c r="V13" s="484">
        <v>0</v>
      </c>
      <c r="W13" s="86">
        <v>3</v>
      </c>
      <c r="X13" s="84" t="s">
        <v>286</v>
      </c>
      <c r="Y13" s="84">
        <v>0</v>
      </c>
      <c r="Z13" s="84">
        <v>0</v>
      </c>
      <c r="AA13" s="524">
        <v>31</v>
      </c>
      <c r="AB13" s="524">
        <v>0</v>
      </c>
      <c r="AC13" s="84">
        <v>0</v>
      </c>
      <c r="AD13" s="84">
        <v>0</v>
      </c>
      <c r="AE13" s="524">
        <v>0</v>
      </c>
      <c r="AF13" s="524">
        <v>0</v>
      </c>
      <c r="AG13" s="84">
        <v>0</v>
      </c>
      <c r="AH13" s="84">
        <v>0</v>
      </c>
      <c r="AI13" s="524">
        <v>0</v>
      </c>
      <c r="AJ13" s="524">
        <v>0</v>
      </c>
      <c r="AK13" s="84">
        <v>0</v>
      </c>
      <c r="AL13" s="84">
        <v>0</v>
      </c>
      <c r="AM13" s="534">
        <v>0</v>
      </c>
      <c r="AN13" s="534">
        <v>0</v>
      </c>
      <c r="AO13" s="484">
        <v>87</v>
      </c>
      <c r="AP13" s="484">
        <v>0</v>
      </c>
      <c r="AQ13" s="534">
        <v>0</v>
      </c>
      <c r="AR13" s="534">
        <v>0</v>
      </c>
      <c r="AS13" s="86">
        <v>3</v>
      </c>
      <c r="AT13" s="84" t="s">
        <v>286</v>
      </c>
      <c r="AU13" s="524">
        <v>2441</v>
      </c>
      <c r="AV13" s="524">
        <v>0</v>
      </c>
      <c r="AW13" s="84">
        <v>0</v>
      </c>
      <c r="AX13" s="84">
        <v>0</v>
      </c>
      <c r="AY13" s="524">
        <v>0</v>
      </c>
      <c r="AZ13" s="524">
        <v>0</v>
      </c>
      <c r="BA13" s="84">
        <v>0</v>
      </c>
      <c r="BB13" s="84">
        <v>0</v>
      </c>
      <c r="BC13" s="84">
        <v>0</v>
      </c>
      <c r="BD13" s="84">
        <v>0</v>
      </c>
      <c r="BE13" s="84">
        <v>0</v>
      </c>
      <c r="BF13" s="84">
        <v>0</v>
      </c>
      <c r="BG13" s="524">
        <v>0</v>
      </c>
      <c r="BH13" s="524">
        <v>0</v>
      </c>
      <c r="BI13" s="84">
        <v>0</v>
      </c>
      <c r="BJ13" s="84">
        <v>0</v>
      </c>
      <c r="BK13" s="536">
        <v>487</v>
      </c>
      <c r="BL13" s="543"/>
      <c r="BM13" s="540">
        <v>1352</v>
      </c>
      <c r="BN13" s="536">
        <v>0</v>
      </c>
    </row>
    <row r="14" spans="1:66" s="461" customFormat="1" ht="15.75" customHeight="1">
      <c r="A14" s="86">
        <v>4</v>
      </c>
      <c r="B14" s="84" t="s">
        <v>287</v>
      </c>
      <c r="C14" s="534">
        <v>0</v>
      </c>
      <c r="D14" s="534">
        <v>0</v>
      </c>
      <c r="E14" s="534">
        <v>0</v>
      </c>
      <c r="F14" s="534">
        <v>0</v>
      </c>
      <c r="G14" s="484">
        <v>0</v>
      </c>
      <c r="H14" s="484">
        <v>0</v>
      </c>
      <c r="I14" s="484">
        <v>6</v>
      </c>
      <c r="J14" s="484">
        <v>0</v>
      </c>
      <c r="K14" s="484">
        <v>15</v>
      </c>
      <c r="L14" s="484">
        <v>0</v>
      </c>
      <c r="M14" s="534">
        <v>0</v>
      </c>
      <c r="N14" s="534">
        <v>0</v>
      </c>
      <c r="O14" s="484">
        <v>6</v>
      </c>
      <c r="P14" s="484">
        <v>0</v>
      </c>
      <c r="Q14" s="484">
        <v>181</v>
      </c>
      <c r="R14" s="484">
        <v>0</v>
      </c>
      <c r="S14" s="484">
        <v>2</v>
      </c>
      <c r="T14" s="484">
        <v>0</v>
      </c>
      <c r="U14" s="484">
        <v>0</v>
      </c>
      <c r="V14" s="484">
        <v>0</v>
      </c>
      <c r="W14" s="86">
        <v>4</v>
      </c>
      <c r="X14" s="84" t="s">
        <v>287</v>
      </c>
      <c r="Y14" s="84">
        <v>0</v>
      </c>
      <c r="Z14" s="84">
        <v>0</v>
      </c>
      <c r="AA14" s="524">
        <v>60</v>
      </c>
      <c r="AB14" s="524">
        <v>0</v>
      </c>
      <c r="AC14" s="84">
        <v>0</v>
      </c>
      <c r="AD14" s="84">
        <v>0</v>
      </c>
      <c r="AE14" s="524">
        <v>0</v>
      </c>
      <c r="AF14" s="524">
        <v>0</v>
      </c>
      <c r="AG14" s="84">
        <v>0</v>
      </c>
      <c r="AH14" s="84">
        <v>0</v>
      </c>
      <c r="AI14" s="524">
        <v>0</v>
      </c>
      <c r="AJ14" s="524">
        <v>0</v>
      </c>
      <c r="AK14" s="84">
        <v>0</v>
      </c>
      <c r="AL14" s="84">
        <v>0</v>
      </c>
      <c r="AM14" s="534">
        <v>0</v>
      </c>
      <c r="AN14" s="534">
        <v>0</v>
      </c>
      <c r="AO14" s="484">
        <v>47</v>
      </c>
      <c r="AP14" s="484">
        <v>0</v>
      </c>
      <c r="AQ14" s="534">
        <v>0</v>
      </c>
      <c r="AR14" s="534">
        <v>0</v>
      </c>
      <c r="AS14" s="86">
        <v>4</v>
      </c>
      <c r="AT14" s="84" t="s">
        <v>287</v>
      </c>
      <c r="AU14" s="524">
        <v>678</v>
      </c>
      <c r="AV14" s="524">
        <v>0</v>
      </c>
      <c r="AW14" s="84">
        <v>0</v>
      </c>
      <c r="AX14" s="84">
        <v>0</v>
      </c>
      <c r="AY14" s="524">
        <v>0</v>
      </c>
      <c r="AZ14" s="524">
        <v>0</v>
      </c>
      <c r="BA14" s="84">
        <v>0</v>
      </c>
      <c r="BB14" s="84">
        <v>0</v>
      </c>
      <c r="BC14" s="84">
        <v>0</v>
      </c>
      <c r="BD14" s="84">
        <v>0</v>
      </c>
      <c r="BE14" s="84">
        <v>0</v>
      </c>
      <c r="BF14" s="84">
        <v>0</v>
      </c>
      <c r="BG14" s="524">
        <v>0</v>
      </c>
      <c r="BH14" s="524">
        <v>0</v>
      </c>
      <c r="BI14" s="84">
        <v>0</v>
      </c>
      <c r="BJ14" s="84">
        <v>0</v>
      </c>
      <c r="BK14" s="536">
        <v>987</v>
      </c>
      <c r="BL14" s="543"/>
      <c r="BM14" s="540">
        <v>1451</v>
      </c>
      <c r="BN14" s="536">
        <v>0</v>
      </c>
    </row>
    <row r="15" spans="1:66" s="461" customFormat="1" ht="15.75" customHeight="1">
      <c r="A15" s="86">
        <v>5</v>
      </c>
      <c r="B15" s="84" t="s">
        <v>288</v>
      </c>
      <c r="C15" s="534">
        <v>0</v>
      </c>
      <c r="D15" s="534">
        <v>0</v>
      </c>
      <c r="E15" s="534">
        <v>0</v>
      </c>
      <c r="F15" s="534">
        <v>0</v>
      </c>
      <c r="G15" s="484">
        <v>0</v>
      </c>
      <c r="H15" s="484">
        <v>0</v>
      </c>
      <c r="I15" s="484">
        <v>0</v>
      </c>
      <c r="J15" s="484">
        <v>0</v>
      </c>
      <c r="K15" s="484">
        <v>205</v>
      </c>
      <c r="L15" s="484">
        <v>0</v>
      </c>
      <c r="M15" s="534">
        <v>0</v>
      </c>
      <c r="N15" s="534">
        <v>0</v>
      </c>
      <c r="O15" s="484">
        <v>8</v>
      </c>
      <c r="P15" s="484">
        <v>0</v>
      </c>
      <c r="Q15" s="484">
        <v>44</v>
      </c>
      <c r="R15" s="484">
        <v>0</v>
      </c>
      <c r="S15" s="484">
        <v>3</v>
      </c>
      <c r="T15" s="484">
        <v>0</v>
      </c>
      <c r="U15" s="484">
        <v>1</v>
      </c>
      <c r="V15" s="484">
        <v>1</v>
      </c>
      <c r="W15" s="86">
        <v>5</v>
      </c>
      <c r="X15" s="84" t="s">
        <v>288</v>
      </c>
      <c r="Y15" s="84">
        <v>0</v>
      </c>
      <c r="Z15" s="84">
        <v>0</v>
      </c>
      <c r="AA15" s="524">
        <v>69</v>
      </c>
      <c r="AB15" s="524">
        <v>0</v>
      </c>
      <c r="AC15" s="84">
        <v>0</v>
      </c>
      <c r="AD15" s="84">
        <v>0</v>
      </c>
      <c r="AE15" s="524">
        <v>0</v>
      </c>
      <c r="AF15" s="524">
        <v>0</v>
      </c>
      <c r="AG15" s="84">
        <v>0</v>
      </c>
      <c r="AH15" s="84">
        <v>0</v>
      </c>
      <c r="AI15" s="524">
        <v>0</v>
      </c>
      <c r="AJ15" s="524">
        <v>0</v>
      </c>
      <c r="AK15" s="84">
        <v>0</v>
      </c>
      <c r="AL15" s="84">
        <v>0</v>
      </c>
      <c r="AM15" s="534">
        <v>0</v>
      </c>
      <c r="AN15" s="534">
        <v>0</v>
      </c>
      <c r="AO15" s="484">
        <v>140</v>
      </c>
      <c r="AP15" s="484">
        <v>0</v>
      </c>
      <c r="AQ15" s="534">
        <v>0</v>
      </c>
      <c r="AR15" s="534">
        <v>0</v>
      </c>
      <c r="AS15" s="86">
        <v>5</v>
      </c>
      <c r="AT15" s="84" t="s">
        <v>288</v>
      </c>
      <c r="AU15" s="524">
        <v>494</v>
      </c>
      <c r="AV15" s="524">
        <v>0</v>
      </c>
      <c r="AW15" s="84">
        <v>0</v>
      </c>
      <c r="AX15" s="84">
        <v>0</v>
      </c>
      <c r="AY15" s="524">
        <v>0</v>
      </c>
      <c r="AZ15" s="524">
        <v>0</v>
      </c>
      <c r="BA15" s="84">
        <v>0</v>
      </c>
      <c r="BB15" s="84">
        <v>0</v>
      </c>
      <c r="BC15" s="84">
        <v>0</v>
      </c>
      <c r="BD15" s="84">
        <v>0</v>
      </c>
      <c r="BE15" s="84">
        <v>0</v>
      </c>
      <c r="BF15" s="84">
        <v>0</v>
      </c>
      <c r="BG15" s="524">
        <v>15</v>
      </c>
      <c r="BH15" s="524">
        <v>0</v>
      </c>
      <c r="BI15" s="84">
        <v>0</v>
      </c>
      <c r="BJ15" s="84">
        <v>0</v>
      </c>
      <c r="BK15" s="536">
        <v>658</v>
      </c>
      <c r="BL15" s="543"/>
      <c r="BM15" s="540">
        <v>1124</v>
      </c>
      <c r="BN15" s="536">
        <v>0</v>
      </c>
    </row>
    <row r="16" spans="1:66" s="461" customFormat="1" ht="15.75" customHeight="1">
      <c r="A16" s="86">
        <v>6</v>
      </c>
      <c r="B16" s="84" t="s">
        <v>289</v>
      </c>
      <c r="C16" s="534">
        <v>0</v>
      </c>
      <c r="D16" s="534">
        <v>0</v>
      </c>
      <c r="E16" s="534">
        <v>0</v>
      </c>
      <c r="F16" s="534">
        <v>0</v>
      </c>
      <c r="G16" s="484">
        <v>43</v>
      </c>
      <c r="H16" s="484">
        <v>0</v>
      </c>
      <c r="I16" s="484">
        <v>31</v>
      </c>
      <c r="J16" s="484">
        <v>0</v>
      </c>
      <c r="K16" s="484">
        <v>217</v>
      </c>
      <c r="L16" s="484">
        <v>0</v>
      </c>
      <c r="M16" s="534">
        <v>0</v>
      </c>
      <c r="N16" s="534">
        <v>0</v>
      </c>
      <c r="O16" s="484">
        <v>22</v>
      </c>
      <c r="P16" s="484">
        <v>0</v>
      </c>
      <c r="Q16" s="484">
        <v>54</v>
      </c>
      <c r="R16" s="484">
        <v>0</v>
      </c>
      <c r="S16" s="484">
        <v>1</v>
      </c>
      <c r="T16" s="484">
        <v>0</v>
      </c>
      <c r="U16" s="484">
        <v>0</v>
      </c>
      <c r="V16" s="484">
        <v>0</v>
      </c>
      <c r="W16" s="86">
        <v>6</v>
      </c>
      <c r="X16" s="84" t="s">
        <v>289</v>
      </c>
      <c r="Y16" s="84">
        <v>0</v>
      </c>
      <c r="Z16" s="84">
        <v>0</v>
      </c>
      <c r="AA16" s="524">
        <v>37</v>
      </c>
      <c r="AB16" s="524">
        <v>0</v>
      </c>
      <c r="AC16" s="84">
        <v>0</v>
      </c>
      <c r="AD16" s="84">
        <v>0</v>
      </c>
      <c r="AE16" s="524">
        <v>0</v>
      </c>
      <c r="AF16" s="524">
        <v>0</v>
      </c>
      <c r="AG16" s="84">
        <v>0</v>
      </c>
      <c r="AH16" s="84">
        <v>0</v>
      </c>
      <c r="AI16" s="524">
        <v>0</v>
      </c>
      <c r="AJ16" s="524">
        <v>0</v>
      </c>
      <c r="AK16" s="84">
        <v>0</v>
      </c>
      <c r="AL16" s="84">
        <v>0</v>
      </c>
      <c r="AM16" s="534">
        <v>0</v>
      </c>
      <c r="AN16" s="534">
        <v>0</v>
      </c>
      <c r="AO16" s="484">
        <v>63</v>
      </c>
      <c r="AP16" s="484">
        <v>0</v>
      </c>
      <c r="AQ16" s="534">
        <v>0</v>
      </c>
      <c r="AR16" s="534">
        <v>0</v>
      </c>
      <c r="AS16" s="86">
        <v>6</v>
      </c>
      <c r="AT16" s="84" t="s">
        <v>289</v>
      </c>
      <c r="AU16" s="524">
        <v>1881</v>
      </c>
      <c r="AV16" s="524">
        <v>0</v>
      </c>
      <c r="AW16" s="84">
        <v>0</v>
      </c>
      <c r="AX16" s="84">
        <v>0</v>
      </c>
      <c r="AY16" s="524">
        <v>0</v>
      </c>
      <c r="AZ16" s="524">
        <v>0</v>
      </c>
      <c r="BA16" s="84">
        <v>0</v>
      </c>
      <c r="BB16" s="84">
        <v>0</v>
      </c>
      <c r="BC16" s="84">
        <v>0</v>
      </c>
      <c r="BD16" s="84">
        <v>0</v>
      </c>
      <c r="BE16" s="84">
        <v>0</v>
      </c>
      <c r="BF16" s="84">
        <v>0</v>
      </c>
      <c r="BG16" s="524">
        <v>0</v>
      </c>
      <c r="BH16" s="524">
        <v>0</v>
      </c>
      <c r="BI16" s="84">
        <v>0</v>
      </c>
      <c r="BJ16" s="84">
        <v>0</v>
      </c>
      <c r="BK16" s="536">
        <v>598</v>
      </c>
      <c r="BL16" s="543"/>
      <c r="BM16" s="540">
        <v>1352</v>
      </c>
      <c r="BN16" s="536">
        <v>0</v>
      </c>
    </row>
    <row r="17" spans="1:66" s="461" customFormat="1" ht="15.75" customHeight="1">
      <c r="A17" s="86">
        <v>7</v>
      </c>
      <c r="B17" s="84" t="s">
        <v>290</v>
      </c>
      <c r="C17" s="534">
        <v>0</v>
      </c>
      <c r="D17" s="534">
        <v>0</v>
      </c>
      <c r="E17" s="534">
        <v>0</v>
      </c>
      <c r="F17" s="534">
        <v>0</v>
      </c>
      <c r="G17" s="484">
        <v>20</v>
      </c>
      <c r="H17" s="484">
        <v>0</v>
      </c>
      <c r="I17" s="484">
        <v>36</v>
      </c>
      <c r="J17" s="484">
        <v>0</v>
      </c>
      <c r="K17" s="484">
        <v>476</v>
      </c>
      <c r="L17" s="484">
        <v>0</v>
      </c>
      <c r="M17" s="534">
        <v>0</v>
      </c>
      <c r="N17" s="534">
        <v>0</v>
      </c>
      <c r="O17" s="484">
        <v>55</v>
      </c>
      <c r="P17" s="484">
        <v>0</v>
      </c>
      <c r="Q17" s="484">
        <v>19</v>
      </c>
      <c r="R17" s="484">
        <v>0</v>
      </c>
      <c r="S17" s="484">
        <v>17</v>
      </c>
      <c r="T17" s="484">
        <v>0</v>
      </c>
      <c r="U17" s="484">
        <v>0</v>
      </c>
      <c r="V17" s="484">
        <v>0</v>
      </c>
      <c r="W17" s="86">
        <v>7</v>
      </c>
      <c r="X17" s="84" t="s">
        <v>290</v>
      </c>
      <c r="Y17" s="84">
        <v>0</v>
      </c>
      <c r="Z17" s="84">
        <v>0</v>
      </c>
      <c r="AA17" s="524">
        <v>14</v>
      </c>
      <c r="AB17" s="524">
        <v>0</v>
      </c>
      <c r="AC17" s="84">
        <v>0</v>
      </c>
      <c r="AD17" s="84">
        <v>0</v>
      </c>
      <c r="AE17" s="524">
        <v>0</v>
      </c>
      <c r="AF17" s="524">
        <v>0</v>
      </c>
      <c r="AG17" s="84">
        <v>0</v>
      </c>
      <c r="AH17" s="84">
        <v>0</v>
      </c>
      <c r="AI17" s="524">
        <v>0</v>
      </c>
      <c r="AJ17" s="524">
        <v>0</v>
      </c>
      <c r="AK17" s="84">
        <v>0</v>
      </c>
      <c r="AL17" s="84">
        <v>0</v>
      </c>
      <c r="AM17" s="534">
        <v>0</v>
      </c>
      <c r="AN17" s="534">
        <v>0</v>
      </c>
      <c r="AO17" s="484">
        <v>6</v>
      </c>
      <c r="AP17" s="484">
        <v>0</v>
      </c>
      <c r="AQ17" s="534">
        <v>0</v>
      </c>
      <c r="AR17" s="534">
        <v>0</v>
      </c>
      <c r="AS17" s="86">
        <v>7</v>
      </c>
      <c r="AT17" s="84" t="s">
        <v>290</v>
      </c>
      <c r="AU17" s="524">
        <v>1999</v>
      </c>
      <c r="AV17" s="524">
        <v>0</v>
      </c>
      <c r="AW17" s="84">
        <v>0</v>
      </c>
      <c r="AX17" s="84">
        <v>0</v>
      </c>
      <c r="AY17" s="524">
        <v>0</v>
      </c>
      <c r="AZ17" s="524">
        <v>0</v>
      </c>
      <c r="BA17" s="84">
        <v>0</v>
      </c>
      <c r="BB17" s="84">
        <v>0</v>
      </c>
      <c r="BC17" s="84">
        <v>0</v>
      </c>
      <c r="BD17" s="84">
        <v>0</v>
      </c>
      <c r="BE17" s="84">
        <v>0</v>
      </c>
      <c r="BF17" s="84">
        <v>0</v>
      </c>
      <c r="BG17" s="524">
        <v>4</v>
      </c>
      <c r="BH17" s="524">
        <v>0</v>
      </c>
      <c r="BI17" s="84">
        <v>0</v>
      </c>
      <c r="BJ17" s="84">
        <v>0</v>
      </c>
      <c r="BK17" s="536">
        <v>1235</v>
      </c>
      <c r="BL17" s="543"/>
      <c r="BM17" s="540">
        <v>1325</v>
      </c>
      <c r="BN17" s="536">
        <v>0</v>
      </c>
    </row>
    <row r="18" spans="1:66" s="461" customFormat="1" ht="15.75" customHeight="1">
      <c r="A18" s="86">
        <v>8</v>
      </c>
      <c r="B18" s="84" t="s">
        <v>291</v>
      </c>
      <c r="C18" s="534">
        <v>0</v>
      </c>
      <c r="D18" s="534">
        <v>0</v>
      </c>
      <c r="E18" s="534">
        <v>0</v>
      </c>
      <c r="F18" s="534">
        <v>0</v>
      </c>
      <c r="G18" s="484">
        <v>1</v>
      </c>
      <c r="H18" s="484">
        <v>0</v>
      </c>
      <c r="I18" s="484">
        <v>35</v>
      </c>
      <c r="J18" s="484">
        <v>0</v>
      </c>
      <c r="K18" s="484">
        <v>474</v>
      </c>
      <c r="L18" s="484">
        <v>0</v>
      </c>
      <c r="M18" s="534">
        <v>0</v>
      </c>
      <c r="N18" s="534">
        <v>0</v>
      </c>
      <c r="O18" s="484">
        <v>1</v>
      </c>
      <c r="P18" s="484">
        <v>0</v>
      </c>
      <c r="Q18" s="484">
        <v>11</v>
      </c>
      <c r="R18" s="484">
        <v>0</v>
      </c>
      <c r="S18" s="484">
        <v>5</v>
      </c>
      <c r="T18" s="484">
        <v>0</v>
      </c>
      <c r="U18" s="484">
        <v>0</v>
      </c>
      <c r="V18" s="484">
        <v>0</v>
      </c>
      <c r="W18" s="86">
        <v>8</v>
      </c>
      <c r="X18" s="84" t="s">
        <v>291</v>
      </c>
      <c r="Y18" s="84">
        <v>0</v>
      </c>
      <c r="Z18" s="84">
        <v>0</v>
      </c>
      <c r="AA18" s="524">
        <v>23</v>
      </c>
      <c r="AB18" s="524">
        <v>0</v>
      </c>
      <c r="AC18" s="84">
        <v>0</v>
      </c>
      <c r="AD18" s="84">
        <v>0</v>
      </c>
      <c r="AE18" s="524">
        <v>0</v>
      </c>
      <c r="AF18" s="524">
        <v>0</v>
      </c>
      <c r="AG18" s="84">
        <v>0</v>
      </c>
      <c r="AH18" s="84">
        <v>0</v>
      </c>
      <c r="AI18" s="524">
        <v>0</v>
      </c>
      <c r="AJ18" s="524">
        <v>0</v>
      </c>
      <c r="AK18" s="84">
        <v>0</v>
      </c>
      <c r="AL18" s="84">
        <v>0</v>
      </c>
      <c r="AM18" s="534">
        <v>0</v>
      </c>
      <c r="AN18" s="534">
        <v>0</v>
      </c>
      <c r="AO18" s="484">
        <v>53</v>
      </c>
      <c r="AP18" s="484">
        <v>0</v>
      </c>
      <c r="AQ18" s="534">
        <v>0</v>
      </c>
      <c r="AR18" s="534">
        <v>0</v>
      </c>
      <c r="AS18" s="86">
        <v>8</v>
      </c>
      <c r="AT18" s="84" t="s">
        <v>291</v>
      </c>
      <c r="AU18" s="524">
        <v>1712</v>
      </c>
      <c r="AV18" s="524">
        <v>0</v>
      </c>
      <c r="AW18" s="84">
        <v>0</v>
      </c>
      <c r="AX18" s="84">
        <v>0</v>
      </c>
      <c r="AY18" s="524">
        <v>0</v>
      </c>
      <c r="AZ18" s="524">
        <v>0</v>
      </c>
      <c r="BA18" s="84">
        <v>0</v>
      </c>
      <c r="BB18" s="84">
        <v>0</v>
      </c>
      <c r="BC18" s="84">
        <v>0</v>
      </c>
      <c r="BD18" s="84">
        <v>0</v>
      </c>
      <c r="BE18" s="84">
        <v>0</v>
      </c>
      <c r="BF18" s="84">
        <v>0</v>
      </c>
      <c r="BG18" s="524">
        <v>0</v>
      </c>
      <c r="BH18" s="524">
        <v>0</v>
      </c>
      <c r="BI18" s="84">
        <v>0</v>
      </c>
      <c r="BJ18" s="84">
        <v>0</v>
      </c>
      <c r="BK18" s="536">
        <v>576</v>
      </c>
      <c r="BL18" s="543"/>
      <c r="BM18" s="540">
        <v>859</v>
      </c>
      <c r="BN18" s="536">
        <v>0</v>
      </c>
    </row>
    <row r="19" spans="1:66" s="461" customFormat="1" ht="15.75" customHeight="1">
      <c r="A19" s="86">
        <v>9</v>
      </c>
      <c r="B19" s="84" t="s">
        <v>292</v>
      </c>
      <c r="C19" s="534">
        <v>0</v>
      </c>
      <c r="D19" s="534">
        <v>0</v>
      </c>
      <c r="E19" s="534">
        <v>0</v>
      </c>
      <c r="F19" s="534">
        <v>0</v>
      </c>
      <c r="G19" s="484">
        <v>8</v>
      </c>
      <c r="H19" s="484">
        <v>0</v>
      </c>
      <c r="I19" s="484">
        <v>10</v>
      </c>
      <c r="J19" s="484">
        <v>0</v>
      </c>
      <c r="K19" s="484">
        <v>433</v>
      </c>
      <c r="L19" s="484">
        <v>0</v>
      </c>
      <c r="M19" s="534">
        <v>0</v>
      </c>
      <c r="N19" s="534">
        <v>0</v>
      </c>
      <c r="O19" s="484">
        <v>38</v>
      </c>
      <c r="P19" s="484">
        <v>0</v>
      </c>
      <c r="Q19" s="484">
        <v>10</v>
      </c>
      <c r="R19" s="484">
        <v>0</v>
      </c>
      <c r="S19" s="484">
        <v>19</v>
      </c>
      <c r="T19" s="484">
        <v>0</v>
      </c>
      <c r="U19" s="484">
        <v>0</v>
      </c>
      <c r="V19" s="484">
        <v>0</v>
      </c>
      <c r="W19" s="86">
        <v>9</v>
      </c>
      <c r="X19" s="84" t="s">
        <v>292</v>
      </c>
      <c r="Y19" s="84">
        <v>0</v>
      </c>
      <c r="Z19" s="84">
        <v>0</v>
      </c>
      <c r="AA19" s="524">
        <v>68</v>
      </c>
      <c r="AB19" s="524">
        <v>0</v>
      </c>
      <c r="AC19" s="84">
        <v>0</v>
      </c>
      <c r="AD19" s="84">
        <v>0</v>
      </c>
      <c r="AE19" s="524">
        <v>2</v>
      </c>
      <c r="AF19" s="524">
        <v>0</v>
      </c>
      <c r="AG19" s="84">
        <v>0</v>
      </c>
      <c r="AH19" s="84">
        <v>0</v>
      </c>
      <c r="AI19" s="524">
        <v>0</v>
      </c>
      <c r="AJ19" s="524">
        <v>0</v>
      </c>
      <c r="AK19" s="84">
        <v>0</v>
      </c>
      <c r="AL19" s="84">
        <v>0</v>
      </c>
      <c r="AM19" s="534">
        <v>0</v>
      </c>
      <c r="AN19" s="534">
        <v>0</v>
      </c>
      <c r="AO19" s="484">
        <v>77</v>
      </c>
      <c r="AP19" s="484">
        <v>0</v>
      </c>
      <c r="AQ19" s="534">
        <v>0</v>
      </c>
      <c r="AR19" s="534">
        <v>0</v>
      </c>
      <c r="AS19" s="86">
        <v>9</v>
      </c>
      <c r="AT19" s="84" t="s">
        <v>292</v>
      </c>
      <c r="AU19" s="524">
        <v>5607</v>
      </c>
      <c r="AV19" s="524">
        <v>0</v>
      </c>
      <c r="AW19" s="84">
        <v>0</v>
      </c>
      <c r="AX19" s="84">
        <v>0</v>
      </c>
      <c r="AY19" s="524">
        <v>0</v>
      </c>
      <c r="AZ19" s="524">
        <v>0</v>
      </c>
      <c r="BA19" s="84">
        <v>0</v>
      </c>
      <c r="BB19" s="84">
        <v>0</v>
      </c>
      <c r="BC19" s="84">
        <v>0</v>
      </c>
      <c r="BD19" s="84">
        <v>0</v>
      </c>
      <c r="BE19" s="84">
        <v>0</v>
      </c>
      <c r="BF19" s="84">
        <v>0</v>
      </c>
      <c r="BG19" s="524">
        <v>0</v>
      </c>
      <c r="BH19" s="524">
        <v>0</v>
      </c>
      <c r="BI19" s="84">
        <v>0</v>
      </c>
      <c r="BJ19" s="84">
        <v>0</v>
      </c>
      <c r="BK19" s="536">
        <v>514</v>
      </c>
      <c r="BL19" s="543"/>
      <c r="BM19" s="540">
        <v>987</v>
      </c>
      <c r="BN19" s="536">
        <v>0</v>
      </c>
    </row>
    <row r="20" spans="1:66" s="461" customFormat="1" ht="15.75" customHeight="1">
      <c r="A20" s="86">
        <v>10</v>
      </c>
      <c r="B20" s="84" t="s">
        <v>293</v>
      </c>
      <c r="C20" s="534">
        <v>0</v>
      </c>
      <c r="D20" s="534">
        <v>0</v>
      </c>
      <c r="E20" s="534">
        <v>0</v>
      </c>
      <c r="F20" s="534">
        <v>0</v>
      </c>
      <c r="G20" s="484">
        <v>5</v>
      </c>
      <c r="H20" s="484">
        <v>0</v>
      </c>
      <c r="I20" s="484">
        <v>0</v>
      </c>
      <c r="J20" s="484">
        <v>0</v>
      </c>
      <c r="K20" s="484">
        <v>105</v>
      </c>
      <c r="L20" s="484">
        <v>0</v>
      </c>
      <c r="M20" s="534">
        <v>0</v>
      </c>
      <c r="N20" s="534">
        <v>0</v>
      </c>
      <c r="O20" s="484">
        <v>3</v>
      </c>
      <c r="P20" s="484">
        <v>0</v>
      </c>
      <c r="Q20" s="484">
        <v>129</v>
      </c>
      <c r="R20" s="484">
        <v>0</v>
      </c>
      <c r="S20" s="484">
        <v>2</v>
      </c>
      <c r="T20" s="484">
        <v>0</v>
      </c>
      <c r="U20" s="484">
        <v>1</v>
      </c>
      <c r="V20" s="484">
        <v>1</v>
      </c>
      <c r="W20" s="86">
        <v>10</v>
      </c>
      <c r="X20" s="84" t="s">
        <v>293</v>
      </c>
      <c r="Y20" s="84">
        <v>0</v>
      </c>
      <c r="Z20" s="84">
        <v>0</v>
      </c>
      <c r="AA20" s="524">
        <v>9</v>
      </c>
      <c r="AB20" s="524">
        <v>0</v>
      </c>
      <c r="AC20" s="84">
        <v>0</v>
      </c>
      <c r="AD20" s="84">
        <v>0</v>
      </c>
      <c r="AE20" s="524">
        <v>0</v>
      </c>
      <c r="AF20" s="524">
        <v>0</v>
      </c>
      <c r="AG20" s="84">
        <v>0</v>
      </c>
      <c r="AH20" s="84">
        <v>0</v>
      </c>
      <c r="AI20" s="524">
        <v>1</v>
      </c>
      <c r="AJ20" s="524">
        <v>0</v>
      </c>
      <c r="AK20" s="84">
        <v>0</v>
      </c>
      <c r="AL20" s="84">
        <v>0</v>
      </c>
      <c r="AM20" s="534">
        <v>0</v>
      </c>
      <c r="AN20" s="534">
        <v>0</v>
      </c>
      <c r="AO20" s="484">
        <v>4</v>
      </c>
      <c r="AP20" s="484">
        <v>0</v>
      </c>
      <c r="AQ20" s="534">
        <v>0</v>
      </c>
      <c r="AR20" s="534">
        <v>0</v>
      </c>
      <c r="AS20" s="86">
        <v>10</v>
      </c>
      <c r="AT20" s="84" t="s">
        <v>293</v>
      </c>
      <c r="AU20" s="524">
        <v>442</v>
      </c>
      <c r="AV20" s="524">
        <v>0</v>
      </c>
      <c r="AW20" s="84">
        <v>0</v>
      </c>
      <c r="AX20" s="84">
        <v>0</v>
      </c>
      <c r="AY20" s="524">
        <v>0</v>
      </c>
      <c r="AZ20" s="524">
        <v>0</v>
      </c>
      <c r="BA20" s="84">
        <v>0</v>
      </c>
      <c r="BB20" s="84">
        <v>0</v>
      </c>
      <c r="BC20" s="84">
        <v>0</v>
      </c>
      <c r="BD20" s="84">
        <v>0</v>
      </c>
      <c r="BE20" s="84">
        <v>0</v>
      </c>
      <c r="BF20" s="84">
        <v>0</v>
      </c>
      <c r="BG20" s="524">
        <v>3</v>
      </c>
      <c r="BH20" s="524">
        <v>0</v>
      </c>
      <c r="BI20" s="84">
        <v>0</v>
      </c>
      <c r="BJ20" s="84">
        <v>0</v>
      </c>
      <c r="BK20" s="536">
        <v>358</v>
      </c>
      <c r="BL20" s="543"/>
      <c r="BM20" s="540">
        <v>758</v>
      </c>
      <c r="BN20" s="536">
        <v>0</v>
      </c>
    </row>
    <row r="21" spans="1:66" s="461" customFormat="1" ht="15.75" customHeight="1">
      <c r="A21" s="86">
        <v>11</v>
      </c>
      <c r="B21" s="84" t="s">
        <v>308</v>
      </c>
      <c r="C21" s="534">
        <v>0</v>
      </c>
      <c r="D21" s="534">
        <v>0</v>
      </c>
      <c r="E21" s="534">
        <v>0</v>
      </c>
      <c r="F21" s="534">
        <v>0</v>
      </c>
      <c r="G21" s="484">
        <v>12</v>
      </c>
      <c r="H21" s="484">
        <v>0</v>
      </c>
      <c r="I21" s="484">
        <v>1</v>
      </c>
      <c r="J21" s="484">
        <v>0</v>
      </c>
      <c r="K21" s="484">
        <v>150</v>
      </c>
      <c r="L21" s="484">
        <v>0</v>
      </c>
      <c r="M21" s="534">
        <v>0</v>
      </c>
      <c r="N21" s="534">
        <v>0</v>
      </c>
      <c r="O21" s="484">
        <v>22</v>
      </c>
      <c r="P21" s="484">
        <v>0</v>
      </c>
      <c r="Q21" s="484">
        <v>2</v>
      </c>
      <c r="R21" s="484">
        <v>0</v>
      </c>
      <c r="S21" s="484">
        <v>7</v>
      </c>
      <c r="T21" s="484">
        <v>0</v>
      </c>
      <c r="U21" s="484">
        <v>0</v>
      </c>
      <c r="V21" s="484">
        <v>0</v>
      </c>
      <c r="W21" s="86">
        <v>11</v>
      </c>
      <c r="X21" s="84" t="s">
        <v>308</v>
      </c>
      <c r="Y21" s="84">
        <v>0</v>
      </c>
      <c r="Z21" s="84">
        <v>0</v>
      </c>
      <c r="AA21" s="524">
        <v>19</v>
      </c>
      <c r="AB21" s="524">
        <v>0</v>
      </c>
      <c r="AC21" s="84">
        <v>0</v>
      </c>
      <c r="AD21" s="84">
        <v>0</v>
      </c>
      <c r="AE21" s="524">
        <v>0</v>
      </c>
      <c r="AF21" s="524">
        <v>0</v>
      </c>
      <c r="AG21" s="84">
        <v>0</v>
      </c>
      <c r="AH21" s="84">
        <v>0</v>
      </c>
      <c r="AI21" s="524">
        <v>0</v>
      </c>
      <c r="AJ21" s="524">
        <v>0</v>
      </c>
      <c r="AK21" s="84">
        <v>0</v>
      </c>
      <c r="AL21" s="84">
        <v>0</v>
      </c>
      <c r="AM21" s="534">
        <v>0</v>
      </c>
      <c r="AN21" s="534">
        <v>0</v>
      </c>
      <c r="AO21" s="484">
        <v>10</v>
      </c>
      <c r="AP21" s="484">
        <v>0</v>
      </c>
      <c r="AQ21" s="534">
        <v>0</v>
      </c>
      <c r="AR21" s="534">
        <v>0</v>
      </c>
      <c r="AS21" s="86">
        <v>11</v>
      </c>
      <c r="AT21" s="84" t="s">
        <v>308</v>
      </c>
      <c r="AU21" s="524">
        <v>1220</v>
      </c>
      <c r="AV21" s="524">
        <v>0</v>
      </c>
      <c r="AW21" s="84">
        <v>0</v>
      </c>
      <c r="AX21" s="84">
        <v>0</v>
      </c>
      <c r="AY21" s="524">
        <v>0</v>
      </c>
      <c r="AZ21" s="524">
        <v>0</v>
      </c>
      <c r="BA21" s="84">
        <v>0</v>
      </c>
      <c r="BB21" s="84">
        <v>0</v>
      </c>
      <c r="BC21" s="84">
        <v>0</v>
      </c>
      <c r="BD21" s="84">
        <v>0</v>
      </c>
      <c r="BE21" s="84">
        <v>0</v>
      </c>
      <c r="BF21" s="84">
        <v>0</v>
      </c>
      <c r="BG21" s="524">
        <v>5</v>
      </c>
      <c r="BH21" s="524">
        <v>0</v>
      </c>
      <c r="BI21" s="84">
        <v>0</v>
      </c>
      <c r="BJ21" s="84">
        <v>0</v>
      </c>
      <c r="BK21" s="536">
        <v>1576</v>
      </c>
      <c r="BL21" s="543"/>
      <c r="BM21" s="540">
        <v>975</v>
      </c>
      <c r="BN21" s="536">
        <v>0</v>
      </c>
    </row>
    <row r="22" spans="1:66" s="461" customFormat="1" ht="15.75" customHeight="1">
      <c r="A22" s="86">
        <v>12</v>
      </c>
      <c r="B22" s="84" t="s">
        <v>311</v>
      </c>
      <c r="C22" s="534">
        <v>0</v>
      </c>
      <c r="D22" s="534">
        <v>0</v>
      </c>
      <c r="E22" s="534">
        <v>0</v>
      </c>
      <c r="F22" s="534">
        <v>0</v>
      </c>
      <c r="G22" s="484">
        <v>0</v>
      </c>
      <c r="H22" s="484">
        <v>0</v>
      </c>
      <c r="I22" s="484">
        <v>0</v>
      </c>
      <c r="J22" s="484">
        <v>0</v>
      </c>
      <c r="K22" s="484">
        <v>86</v>
      </c>
      <c r="L22" s="484">
        <v>0</v>
      </c>
      <c r="M22" s="534">
        <v>0</v>
      </c>
      <c r="N22" s="534">
        <v>0</v>
      </c>
      <c r="O22" s="484">
        <v>4</v>
      </c>
      <c r="P22" s="484">
        <v>0</v>
      </c>
      <c r="Q22" s="484">
        <v>24</v>
      </c>
      <c r="R22" s="484">
        <v>0</v>
      </c>
      <c r="S22" s="484">
        <v>10</v>
      </c>
      <c r="T22" s="484">
        <v>0</v>
      </c>
      <c r="U22" s="484">
        <v>0</v>
      </c>
      <c r="V22" s="484">
        <v>0</v>
      </c>
      <c r="W22" s="86">
        <v>12</v>
      </c>
      <c r="X22" s="84" t="s">
        <v>311</v>
      </c>
      <c r="Y22" s="84">
        <v>0</v>
      </c>
      <c r="Z22" s="84">
        <v>0</v>
      </c>
      <c r="AA22" s="524">
        <v>90</v>
      </c>
      <c r="AB22" s="524">
        <v>0</v>
      </c>
      <c r="AC22" s="84">
        <v>0</v>
      </c>
      <c r="AD22" s="84">
        <v>0</v>
      </c>
      <c r="AE22" s="524">
        <v>0</v>
      </c>
      <c r="AF22" s="524">
        <v>0</v>
      </c>
      <c r="AG22" s="84">
        <v>0</v>
      </c>
      <c r="AH22" s="84">
        <v>0</v>
      </c>
      <c r="AI22" s="524">
        <v>0</v>
      </c>
      <c r="AJ22" s="524">
        <v>0</v>
      </c>
      <c r="AK22" s="84">
        <v>0</v>
      </c>
      <c r="AL22" s="84">
        <v>0</v>
      </c>
      <c r="AM22" s="534">
        <v>0</v>
      </c>
      <c r="AN22" s="534">
        <v>0</v>
      </c>
      <c r="AO22" s="484">
        <v>68</v>
      </c>
      <c r="AP22" s="484">
        <v>0</v>
      </c>
      <c r="AQ22" s="534">
        <v>0</v>
      </c>
      <c r="AR22" s="534">
        <v>0</v>
      </c>
      <c r="AS22" s="86">
        <v>12</v>
      </c>
      <c r="AT22" s="84" t="s">
        <v>311</v>
      </c>
      <c r="AU22" s="524">
        <v>503</v>
      </c>
      <c r="AV22" s="524">
        <v>0</v>
      </c>
      <c r="AW22" s="84">
        <v>0</v>
      </c>
      <c r="AX22" s="84">
        <v>0</v>
      </c>
      <c r="AY22" s="524">
        <v>0</v>
      </c>
      <c r="AZ22" s="524">
        <v>0</v>
      </c>
      <c r="BA22" s="84">
        <v>0</v>
      </c>
      <c r="BB22" s="84">
        <v>0</v>
      </c>
      <c r="BC22" s="84">
        <v>0</v>
      </c>
      <c r="BD22" s="84">
        <v>0</v>
      </c>
      <c r="BE22" s="84">
        <v>0</v>
      </c>
      <c r="BF22" s="84">
        <v>0</v>
      </c>
      <c r="BG22" s="524">
        <v>0</v>
      </c>
      <c r="BH22" s="524">
        <v>0</v>
      </c>
      <c r="BI22" s="84">
        <v>0</v>
      </c>
      <c r="BJ22" s="84">
        <v>0</v>
      </c>
      <c r="BK22" s="536">
        <v>356</v>
      </c>
      <c r="BL22" s="543"/>
      <c r="BM22" s="540">
        <v>564</v>
      </c>
      <c r="BN22" s="536">
        <v>0</v>
      </c>
    </row>
    <row r="23" spans="1:66" s="461" customFormat="1" ht="15.75" customHeight="1">
      <c r="A23" s="525">
        <v>13</v>
      </c>
      <c r="B23" s="207" t="s">
        <v>573</v>
      </c>
      <c r="C23" s="207">
        <v>0</v>
      </c>
      <c r="D23" s="207">
        <v>0</v>
      </c>
      <c r="E23" s="207">
        <v>0</v>
      </c>
      <c r="F23" s="207">
        <v>0</v>
      </c>
      <c r="G23" s="526">
        <v>54</v>
      </c>
      <c r="H23" s="526">
        <v>0</v>
      </c>
      <c r="I23" s="526">
        <v>35</v>
      </c>
      <c r="J23" s="526">
        <v>0</v>
      </c>
      <c r="K23" s="526">
        <v>288</v>
      </c>
      <c r="L23" s="526">
        <v>0</v>
      </c>
      <c r="M23" s="207">
        <v>0</v>
      </c>
      <c r="N23" s="207">
        <v>0</v>
      </c>
      <c r="O23" s="526">
        <v>9</v>
      </c>
      <c r="P23" s="526">
        <v>0</v>
      </c>
      <c r="Q23" s="532">
        <v>16</v>
      </c>
      <c r="R23" s="526">
        <v>0</v>
      </c>
      <c r="S23" s="526">
        <v>5</v>
      </c>
      <c r="T23" s="526">
        <v>0</v>
      </c>
      <c r="U23" s="526">
        <v>0</v>
      </c>
      <c r="V23" s="526">
        <v>0</v>
      </c>
      <c r="W23" s="93">
        <v>13</v>
      </c>
      <c r="X23" s="207" t="s">
        <v>573</v>
      </c>
      <c r="Y23" s="94">
        <v>0</v>
      </c>
      <c r="Z23" s="94">
        <v>0</v>
      </c>
      <c r="AA23" s="526">
        <v>14</v>
      </c>
      <c r="AB23" s="526">
        <v>0</v>
      </c>
      <c r="AC23" s="94">
        <v>0</v>
      </c>
      <c r="AD23" s="94">
        <v>0</v>
      </c>
      <c r="AE23" s="526">
        <v>0</v>
      </c>
      <c r="AF23" s="526">
        <v>0</v>
      </c>
      <c r="AG23" s="94">
        <v>0</v>
      </c>
      <c r="AH23" s="94">
        <v>0</v>
      </c>
      <c r="AI23" s="526">
        <v>0</v>
      </c>
      <c r="AJ23" s="526">
        <v>0</v>
      </c>
      <c r="AK23" s="94">
        <v>0</v>
      </c>
      <c r="AL23" s="94">
        <v>0</v>
      </c>
      <c r="AM23" s="535">
        <v>0</v>
      </c>
      <c r="AN23" s="535">
        <v>0</v>
      </c>
      <c r="AO23" s="532">
        <v>94</v>
      </c>
      <c r="AP23" s="532">
        <v>0</v>
      </c>
      <c r="AQ23" s="535">
        <v>0</v>
      </c>
      <c r="AR23" s="535">
        <v>0</v>
      </c>
      <c r="AS23" s="93">
        <v>13</v>
      </c>
      <c r="AT23" s="207" t="s">
        <v>573</v>
      </c>
      <c r="AU23" s="526">
        <v>2443</v>
      </c>
      <c r="AV23" s="526">
        <v>0</v>
      </c>
      <c r="AW23" s="94">
        <v>0</v>
      </c>
      <c r="AX23" s="94">
        <v>0</v>
      </c>
      <c r="AY23" s="526">
        <v>0</v>
      </c>
      <c r="AZ23" s="526">
        <v>0</v>
      </c>
      <c r="BA23" s="94">
        <v>0</v>
      </c>
      <c r="BB23" s="94">
        <v>0</v>
      </c>
      <c r="BC23" s="94">
        <v>0</v>
      </c>
      <c r="BD23" s="94">
        <v>0</v>
      </c>
      <c r="BE23" s="94">
        <v>0</v>
      </c>
      <c r="BF23" s="94">
        <v>0</v>
      </c>
      <c r="BG23" s="526">
        <v>34</v>
      </c>
      <c r="BH23" s="526">
        <v>0</v>
      </c>
      <c r="BI23" s="94">
        <v>0</v>
      </c>
      <c r="BJ23" s="94">
        <v>0</v>
      </c>
      <c r="BK23" s="71">
        <v>879</v>
      </c>
      <c r="BL23" s="544"/>
      <c r="BM23" s="542">
        <v>986</v>
      </c>
      <c r="BN23" s="539">
        <v>0</v>
      </c>
    </row>
  </sheetData>
  <sheetProtection/>
  <mergeCells count="72">
    <mergeCell ref="BM5:BN5"/>
    <mergeCell ref="AU5:AV5"/>
    <mergeCell ref="AW5:AX5"/>
    <mergeCell ref="BC5:BD5"/>
    <mergeCell ref="BE5:BF5"/>
    <mergeCell ref="AY5:AZ5"/>
    <mergeCell ref="BA5:BB5"/>
    <mergeCell ref="BG5:BH5"/>
    <mergeCell ref="BI5:BJ5"/>
    <mergeCell ref="BK5:BL5"/>
    <mergeCell ref="AO5:AP5"/>
    <mergeCell ref="AI4:AJ4"/>
    <mergeCell ref="AK4:AL4"/>
    <mergeCell ref="AQ5:AR5"/>
    <mergeCell ref="AC5:AD5"/>
    <mergeCell ref="Y4:Z4"/>
    <mergeCell ref="AE5:AF5"/>
    <mergeCell ref="AG5:AH5"/>
    <mergeCell ref="AM4:AN4"/>
    <mergeCell ref="AE4:AF4"/>
    <mergeCell ref="AG4:AH4"/>
    <mergeCell ref="AI5:AJ5"/>
    <mergeCell ref="AK5:AL5"/>
    <mergeCell ref="AM5:AN5"/>
    <mergeCell ref="S5:T5"/>
    <mergeCell ref="Q4:R4"/>
    <mergeCell ref="O4:P4"/>
    <mergeCell ref="AA4:AB4"/>
    <mergeCell ref="W4:W6"/>
    <mergeCell ref="Q5:R5"/>
    <mergeCell ref="U4:V4"/>
    <mergeCell ref="AA5:AB5"/>
    <mergeCell ref="G4:H4"/>
    <mergeCell ref="S4:T4"/>
    <mergeCell ref="Y5:Z5"/>
    <mergeCell ref="BA4:BB4"/>
    <mergeCell ref="BG4:BH4"/>
    <mergeCell ref="AS4:AS6"/>
    <mergeCell ref="AO4:AP4"/>
    <mergeCell ref="AU4:AV4"/>
    <mergeCell ref="AW4:AX4"/>
    <mergeCell ref="M5:N5"/>
    <mergeCell ref="AT4:AT6"/>
    <mergeCell ref="BI4:BJ4"/>
    <mergeCell ref="BK4:BL4"/>
    <mergeCell ref="BM4:BN4"/>
    <mergeCell ref="C5:D5"/>
    <mergeCell ref="E5:F5"/>
    <mergeCell ref="G5:H5"/>
    <mergeCell ref="I5:J5"/>
    <mergeCell ref="O5:P5"/>
    <mergeCell ref="K5:L5"/>
    <mergeCell ref="W2:AR2"/>
    <mergeCell ref="BC4:BD4"/>
    <mergeCell ref="W3:AR3"/>
    <mergeCell ref="AC4:AD4"/>
    <mergeCell ref="AQ4:AR4"/>
    <mergeCell ref="X4:X6"/>
    <mergeCell ref="AS2:BG2"/>
    <mergeCell ref="AS3:BG3"/>
    <mergeCell ref="AY4:AZ4"/>
    <mergeCell ref="BE4:BF4"/>
    <mergeCell ref="B4:B6"/>
    <mergeCell ref="A2:V2"/>
    <mergeCell ref="A3:V3"/>
    <mergeCell ref="K4:L4"/>
    <mergeCell ref="M4:N4"/>
    <mergeCell ref="A4:A6"/>
    <mergeCell ref="C4:D4"/>
    <mergeCell ref="U5:V5"/>
    <mergeCell ref="I4:J4"/>
    <mergeCell ref="E4:F4"/>
  </mergeCells>
  <printOptions horizontalCentered="1"/>
  <pageMargins left="0.5" right="0.5" top="0.5" bottom="0.5"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M35"/>
  <sheetViews>
    <sheetView zoomScalePageLayoutView="0" workbookViewId="0" topLeftCell="A13">
      <selection activeCell="M34" sqref="M34"/>
    </sheetView>
  </sheetViews>
  <sheetFormatPr defaultColWidth="9.140625" defaultRowHeight="12.75"/>
  <cols>
    <col min="1" max="1" width="5.57421875" style="0" customWidth="1"/>
    <col min="2" max="2" width="35.00390625" style="0" customWidth="1"/>
    <col min="3" max="3" width="10.421875" style="0" customWidth="1"/>
    <col min="4" max="5" width="9.00390625" style="0" customWidth="1"/>
    <col min="6" max="6" width="8.7109375" style="0" customWidth="1"/>
    <col min="7" max="7" width="8.57421875" style="0" customWidth="1"/>
    <col min="8" max="9" width="8.8515625" style="0" customWidth="1"/>
    <col min="10" max="10" width="8.140625" style="0" customWidth="1"/>
  </cols>
  <sheetData>
    <row r="1" spans="2:10" ht="15">
      <c r="B1" s="15" t="s">
        <v>247</v>
      </c>
      <c r="C1" s="18"/>
      <c r="D1" s="18"/>
      <c r="E1" s="18"/>
      <c r="F1" s="18"/>
      <c r="G1" s="18"/>
      <c r="H1" s="18"/>
      <c r="I1" s="18"/>
      <c r="J1" s="18"/>
    </row>
    <row r="2" spans="2:10" ht="12.75">
      <c r="B2" s="18"/>
      <c r="C2" s="18"/>
      <c r="D2" s="18"/>
      <c r="E2" s="18"/>
      <c r="F2" s="18"/>
      <c r="G2" s="18"/>
      <c r="H2" s="18"/>
      <c r="I2" s="18"/>
      <c r="J2" s="18"/>
    </row>
    <row r="3" spans="2:10" ht="14.25">
      <c r="B3" s="809" t="s">
        <v>225</v>
      </c>
      <c r="C3" s="809"/>
      <c r="D3" s="809"/>
      <c r="E3" s="809"/>
      <c r="F3" s="809"/>
      <c r="G3" s="809"/>
      <c r="H3" s="809"/>
      <c r="I3" s="809"/>
      <c r="J3" s="809"/>
    </row>
    <row r="4" spans="2:10" ht="15">
      <c r="B4" s="694" t="s">
        <v>558</v>
      </c>
      <c r="C4" s="810"/>
      <c r="D4" s="810"/>
      <c r="E4" s="810"/>
      <c r="F4" s="810"/>
      <c r="G4" s="810"/>
      <c r="H4" s="810"/>
      <c r="I4" s="810"/>
      <c r="J4" s="810"/>
    </row>
    <row r="5" spans="1:10" ht="30.75" customHeight="1">
      <c r="A5" s="808" t="s">
        <v>73</v>
      </c>
      <c r="B5" s="812" t="s">
        <v>226</v>
      </c>
      <c r="C5" s="765" t="s">
        <v>227</v>
      </c>
      <c r="D5" s="766"/>
      <c r="E5" s="811" t="s">
        <v>98</v>
      </c>
      <c r="F5" s="811"/>
      <c r="G5" s="811"/>
      <c r="H5" s="811"/>
      <c r="I5" s="766"/>
      <c r="J5" s="658" t="s">
        <v>86</v>
      </c>
    </row>
    <row r="6" spans="1:10" ht="43.5" customHeight="1">
      <c r="A6" s="759"/>
      <c r="B6" s="813"/>
      <c r="C6" s="14" t="s">
        <v>82</v>
      </c>
      <c r="D6" s="55" t="s">
        <v>87</v>
      </c>
      <c r="E6" s="14" t="s">
        <v>93</v>
      </c>
      <c r="F6" s="14" t="s">
        <v>228</v>
      </c>
      <c r="G6" s="55" t="s">
        <v>229</v>
      </c>
      <c r="H6" s="14" t="s">
        <v>249</v>
      </c>
      <c r="I6" s="55" t="s">
        <v>88</v>
      </c>
      <c r="J6" s="660"/>
    </row>
    <row r="7" spans="1:10" ht="17.25" customHeight="1">
      <c r="A7" s="206">
        <v>1</v>
      </c>
      <c r="B7" s="43">
        <v>2</v>
      </c>
      <c r="C7" s="42">
        <v>3</v>
      </c>
      <c r="D7" s="44">
        <v>4</v>
      </c>
      <c r="E7" s="42">
        <v>5</v>
      </c>
      <c r="F7" s="42">
        <v>6</v>
      </c>
      <c r="G7" s="44">
        <v>7</v>
      </c>
      <c r="H7" s="42">
        <v>8</v>
      </c>
      <c r="I7" s="44">
        <v>9</v>
      </c>
      <c r="J7" s="42">
        <v>10</v>
      </c>
    </row>
    <row r="8" spans="1:10" ht="15">
      <c r="A8" s="82"/>
      <c r="B8" s="58" t="s">
        <v>276</v>
      </c>
      <c r="C8" s="506">
        <v>8295</v>
      </c>
      <c r="D8" s="506">
        <v>3923</v>
      </c>
      <c r="E8" s="506">
        <f>SUM(E9:E33)</f>
        <v>101</v>
      </c>
      <c r="F8" s="506">
        <f>SUM(F9:F33)</f>
        <v>45</v>
      </c>
      <c r="G8" s="506">
        <v>52</v>
      </c>
      <c r="H8" s="506">
        <v>2467</v>
      </c>
      <c r="I8" s="506">
        <v>5626</v>
      </c>
      <c r="J8" s="506">
        <v>3</v>
      </c>
    </row>
    <row r="9" spans="1:10" ht="15">
      <c r="A9" s="11">
        <v>1</v>
      </c>
      <c r="B9" s="25" t="s">
        <v>46</v>
      </c>
      <c r="C9" s="149">
        <v>32</v>
      </c>
      <c r="D9" s="70">
        <v>5</v>
      </c>
      <c r="E9" s="70">
        <v>0</v>
      </c>
      <c r="F9" s="70">
        <v>0</v>
      </c>
      <c r="G9" s="70">
        <v>0</v>
      </c>
      <c r="H9" s="70">
        <v>21</v>
      </c>
      <c r="I9" s="70">
        <v>11</v>
      </c>
      <c r="J9" s="70">
        <v>0</v>
      </c>
    </row>
    <row r="10" spans="1:13" ht="15">
      <c r="A10" s="11">
        <v>2</v>
      </c>
      <c r="B10" s="25" t="s">
        <v>47</v>
      </c>
      <c r="C10" s="149">
        <v>59</v>
      </c>
      <c r="D10" s="70">
        <v>16</v>
      </c>
      <c r="E10" s="70">
        <v>0</v>
      </c>
      <c r="F10" s="70">
        <v>0</v>
      </c>
      <c r="G10" s="70">
        <v>1</v>
      </c>
      <c r="H10" s="70">
        <v>35</v>
      </c>
      <c r="I10" s="70">
        <v>23</v>
      </c>
      <c r="J10" s="70">
        <v>0</v>
      </c>
      <c r="M10" s="250">
        <v>12</v>
      </c>
    </row>
    <row r="11" spans="1:10" ht="15">
      <c r="A11" s="11">
        <v>3</v>
      </c>
      <c r="B11" s="146" t="s">
        <v>48</v>
      </c>
      <c r="C11" s="149">
        <v>0</v>
      </c>
      <c r="D11" s="70">
        <v>0</v>
      </c>
      <c r="E11" s="70">
        <v>0</v>
      </c>
      <c r="F11" s="70">
        <v>0</v>
      </c>
      <c r="G11" s="70">
        <v>0</v>
      </c>
      <c r="H11" s="70">
        <v>0</v>
      </c>
      <c r="I11" s="70">
        <v>0</v>
      </c>
      <c r="J11" s="70">
        <v>0</v>
      </c>
    </row>
    <row r="12" spans="1:10" ht="15">
      <c r="A12" s="11">
        <v>4</v>
      </c>
      <c r="B12" s="25" t="s">
        <v>49</v>
      </c>
      <c r="C12" s="149">
        <v>10</v>
      </c>
      <c r="D12" s="70">
        <v>1</v>
      </c>
      <c r="E12" s="70">
        <v>0</v>
      </c>
      <c r="F12" s="70">
        <v>0</v>
      </c>
      <c r="G12" s="70">
        <v>0</v>
      </c>
      <c r="H12" s="70">
        <v>6</v>
      </c>
      <c r="I12" s="70">
        <v>4</v>
      </c>
      <c r="J12" s="70">
        <v>0</v>
      </c>
    </row>
    <row r="13" spans="1:10" ht="15">
      <c r="A13" s="11">
        <v>5</v>
      </c>
      <c r="B13" s="25" t="s">
        <v>50</v>
      </c>
      <c r="C13" s="149">
        <v>1499</v>
      </c>
      <c r="D13" s="70">
        <v>747</v>
      </c>
      <c r="E13" s="70">
        <v>2</v>
      </c>
      <c r="F13" s="70">
        <v>0</v>
      </c>
      <c r="G13" s="70">
        <v>5</v>
      </c>
      <c r="H13" s="70">
        <v>647</v>
      </c>
      <c r="I13" s="70">
        <v>845</v>
      </c>
      <c r="J13" s="70">
        <v>0</v>
      </c>
    </row>
    <row r="14" spans="1:10" ht="15.75" customHeight="1">
      <c r="A14" s="11">
        <v>6</v>
      </c>
      <c r="B14" s="25" t="s">
        <v>51</v>
      </c>
      <c r="C14" s="149">
        <v>172</v>
      </c>
      <c r="D14" s="70">
        <v>18</v>
      </c>
      <c r="E14" s="70">
        <v>0</v>
      </c>
      <c r="F14" s="70">
        <v>1</v>
      </c>
      <c r="G14" s="70">
        <v>4</v>
      </c>
      <c r="H14" s="70">
        <v>51</v>
      </c>
      <c r="I14" s="70">
        <v>116</v>
      </c>
      <c r="J14" s="70">
        <v>0</v>
      </c>
    </row>
    <row r="15" spans="1:10" ht="15">
      <c r="A15" s="11">
        <v>7</v>
      </c>
      <c r="B15" s="25" t="s">
        <v>52</v>
      </c>
      <c r="C15" s="149">
        <v>118</v>
      </c>
      <c r="D15" s="70">
        <v>32</v>
      </c>
      <c r="E15" s="70">
        <v>0</v>
      </c>
      <c r="F15" s="70">
        <v>0</v>
      </c>
      <c r="G15" s="70">
        <v>0</v>
      </c>
      <c r="H15" s="70">
        <v>23</v>
      </c>
      <c r="I15" s="70">
        <v>95</v>
      </c>
      <c r="J15" s="70">
        <v>0</v>
      </c>
    </row>
    <row r="16" spans="1:10" ht="18" customHeight="1">
      <c r="A16" s="11">
        <v>8</v>
      </c>
      <c r="B16" s="21" t="s">
        <v>53</v>
      </c>
      <c r="C16" s="149">
        <v>17</v>
      </c>
      <c r="D16" s="70">
        <v>2</v>
      </c>
      <c r="E16" s="70">
        <v>0</v>
      </c>
      <c r="F16" s="70">
        <v>0</v>
      </c>
      <c r="G16" s="70">
        <v>0</v>
      </c>
      <c r="H16" s="70">
        <v>13</v>
      </c>
      <c r="I16" s="70">
        <v>4</v>
      </c>
      <c r="J16" s="70">
        <v>0</v>
      </c>
    </row>
    <row r="17" spans="1:10" ht="15">
      <c r="A17" s="11">
        <v>9</v>
      </c>
      <c r="B17" s="21" t="s">
        <v>54</v>
      </c>
      <c r="C17" s="149">
        <v>26</v>
      </c>
      <c r="D17" s="70">
        <v>8</v>
      </c>
      <c r="E17" s="70">
        <v>2</v>
      </c>
      <c r="F17" s="70">
        <v>1</v>
      </c>
      <c r="G17" s="70">
        <v>5</v>
      </c>
      <c r="H17" s="70">
        <v>7</v>
      </c>
      <c r="I17" s="70">
        <v>11</v>
      </c>
      <c r="J17" s="70">
        <v>0</v>
      </c>
    </row>
    <row r="18" spans="1:10" ht="16.5" customHeight="1">
      <c r="A18" s="11">
        <v>10</v>
      </c>
      <c r="B18" s="21" t="s">
        <v>55</v>
      </c>
      <c r="C18" s="149">
        <v>1622</v>
      </c>
      <c r="D18" s="70">
        <v>808</v>
      </c>
      <c r="E18" s="70">
        <v>0</v>
      </c>
      <c r="F18" s="70">
        <v>0</v>
      </c>
      <c r="G18" s="70">
        <v>3</v>
      </c>
      <c r="H18" s="70">
        <v>300</v>
      </c>
      <c r="I18" s="70">
        <v>1319</v>
      </c>
      <c r="J18" s="70">
        <v>0</v>
      </c>
    </row>
    <row r="19" spans="1:10" ht="17.25" customHeight="1">
      <c r="A19" s="11">
        <v>11</v>
      </c>
      <c r="B19" s="21" t="s">
        <v>56</v>
      </c>
      <c r="C19" s="149">
        <v>891</v>
      </c>
      <c r="D19" s="70">
        <v>438</v>
      </c>
      <c r="E19" s="70">
        <v>20</v>
      </c>
      <c r="F19" s="70">
        <v>8</v>
      </c>
      <c r="G19" s="70">
        <v>3</v>
      </c>
      <c r="H19" s="70">
        <v>124</v>
      </c>
      <c r="I19" s="70">
        <v>732</v>
      </c>
      <c r="J19" s="70">
        <v>0</v>
      </c>
    </row>
    <row r="20" spans="1:10" ht="16.5" customHeight="1">
      <c r="A20" s="11">
        <v>12</v>
      </c>
      <c r="B20" s="21" t="s">
        <v>57</v>
      </c>
      <c r="C20" s="149">
        <v>425</v>
      </c>
      <c r="D20" s="70">
        <v>214</v>
      </c>
      <c r="E20" s="70">
        <v>0</v>
      </c>
      <c r="F20" s="70">
        <v>0</v>
      </c>
      <c r="G20" s="70">
        <v>0</v>
      </c>
      <c r="H20" s="70">
        <v>101</v>
      </c>
      <c r="I20" s="70">
        <v>324</v>
      </c>
      <c r="J20" s="70">
        <v>0</v>
      </c>
    </row>
    <row r="21" spans="1:10" ht="16.5" customHeight="1">
      <c r="A21" s="11">
        <v>13</v>
      </c>
      <c r="B21" s="21" t="s">
        <v>58</v>
      </c>
      <c r="C21" s="149">
        <v>393</v>
      </c>
      <c r="D21" s="70">
        <v>196</v>
      </c>
      <c r="E21" s="70">
        <v>5</v>
      </c>
      <c r="F21" s="70">
        <v>2</v>
      </c>
      <c r="G21" s="70"/>
      <c r="H21" s="70">
        <v>68</v>
      </c>
      <c r="I21" s="70">
        <v>318</v>
      </c>
      <c r="J21" s="70">
        <v>0</v>
      </c>
    </row>
    <row r="22" spans="1:10" ht="15">
      <c r="A22" s="11">
        <v>14</v>
      </c>
      <c r="B22" s="21" t="s">
        <v>59</v>
      </c>
      <c r="C22" s="149">
        <v>195</v>
      </c>
      <c r="D22" s="70">
        <v>41</v>
      </c>
      <c r="E22" s="70">
        <v>1</v>
      </c>
      <c r="F22" s="70">
        <v>1</v>
      </c>
      <c r="G22" s="70">
        <v>0</v>
      </c>
      <c r="H22" s="70">
        <v>62</v>
      </c>
      <c r="I22" s="70">
        <v>131</v>
      </c>
      <c r="J22" s="70">
        <v>0</v>
      </c>
    </row>
    <row r="23" spans="1:10" ht="15">
      <c r="A23" s="11">
        <v>15</v>
      </c>
      <c r="B23" s="21" t="s">
        <v>60</v>
      </c>
      <c r="C23" s="149">
        <v>79</v>
      </c>
      <c r="D23" s="70">
        <v>28</v>
      </c>
      <c r="E23" s="70">
        <v>0</v>
      </c>
      <c r="F23" s="70">
        <v>0</v>
      </c>
      <c r="G23" s="70">
        <v>0</v>
      </c>
      <c r="H23" s="70">
        <v>22</v>
      </c>
      <c r="I23" s="70">
        <v>57</v>
      </c>
      <c r="J23" s="70">
        <v>0</v>
      </c>
    </row>
    <row r="24" spans="1:11" ht="15">
      <c r="A24" s="11">
        <v>16</v>
      </c>
      <c r="B24" s="38" t="s">
        <v>61</v>
      </c>
      <c r="C24" s="149">
        <v>43</v>
      </c>
      <c r="D24" s="70">
        <v>18</v>
      </c>
      <c r="E24" s="70">
        <v>0</v>
      </c>
      <c r="F24" s="70">
        <v>0</v>
      </c>
      <c r="G24" s="70">
        <v>0</v>
      </c>
      <c r="H24" s="70">
        <v>7</v>
      </c>
      <c r="I24" s="70">
        <v>36</v>
      </c>
      <c r="J24" s="70">
        <v>0</v>
      </c>
      <c r="K24" s="39"/>
    </row>
    <row r="25" spans="1:10" ht="15">
      <c r="A25" s="11">
        <v>17</v>
      </c>
      <c r="B25" s="21" t="s">
        <v>62</v>
      </c>
      <c r="C25" s="149">
        <v>22</v>
      </c>
      <c r="D25" s="70">
        <v>11</v>
      </c>
      <c r="E25" s="70">
        <v>22</v>
      </c>
      <c r="F25" s="70">
        <v>0</v>
      </c>
      <c r="G25" s="70">
        <v>0</v>
      </c>
      <c r="H25" s="70">
        <v>0</v>
      </c>
      <c r="I25" s="70">
        <v>0</v>
      </c>
      <c r="J25" s="70">
        <v>0</v>
      </c>
    </row>
    <row r="26" spans="1:13" ht="31.5" customHeight="1">
      <c r="A26" s="11">
        <v>18</v>
      </c>
      <c r="B26" s="61" t="s">
        <v>63</v>
      </c>
      <c r="C26" s="149">
        <v>3</v>
      </c>
      <c r="D26" s="70">
        <v>3</v>
      </c>
      <c r="E26" s="70">
        <v>0</v>
      </c>
      <c r="F26" s="70">
        <v>0</v>
      </c>
      <c r="G26" s="70">
        <v>0</v>
      </c>
      <c r="H26" s="70">
        <v>3</v>
      </c>
      <c r="I26" s="70">
        <v>0</v>
      </c>
      <c r="J26" s="70">
        <v>3</v>
      </c>
      <c r="K26" s="39"/>
      <c r="L26" s="39"/>
      <c r="M26" s="39"/>
    </row>
    <row r="27" spans="1:13" ht="15">
      <c r="A27" s="11">
        <v>19</v>
      </c>
      <c r="B27" s="38" t="s">
        <v>64</v>
      </c>
      <c r="C27" s="149">
        <v>232</v>
      </c>
      <c r="D27" s="150">
        <v>92</v>
      </c>
      <c r="E27" s="70">
        <v>0</v>
      </c>
      <c r="F27" s="70">
        <v>2</v>
      </c>
      <c r="G27" s="70">
        <v>6</v>
      </c>
      <c r="H27" s="70">
        <v>179</v>
      </c>
      <c r="I27" s="70">
        <v>45</v>
      </c>
      <c r="J27" s="70">
        <v>0</v>
      </c>
      <c r="K27" s="39"/>
      <c r="L27" s="39"/>
      <c r="M27" s="39"/>
    </row>
    <row r="28" spans="1:10" ht="15" customHeight="1">
      <c r="A28" s="11">
        <v>20</v>
      </c>
      <c r="B28" s="152" t="s">
        <v>541</v>
      </c>
      <c r="C28" s="149">
        <v>76</v>
      </c>
      <c r="D28" s="150">
        <v>20</v>
      </c>
      <c r="E28" s="70">
        <v>2</v>
      </c>
      <c r="F28" s="70">
        <v>8</v>
      </c>
      <c r="G28" s="70">
        <v>12</v>
      </c>
      <c r="H28" s="70">
        <v>39</v>
      </c>
      <c r="I28" s="70">
        <v>15</v>
      </c>
      <c r="J28" s="70">
        <v>0</v>
      </c>
    </row>
    <row r="29" spans="1:10" ht="15">
      <c r="A29" s="11">
        <v>21</v>
      </c>
      <c r="B29" s="21" t="s">
        <v>65</v>
      </c>
      <c r="C29" s="149">
        <v>0</v>
      </c>
      <c r="D29" s="150">
        <v>1</v>
      </c>
      <c r="E29" s="70">
        <v>0</v>
      </c>
      <c r="F29" s="70">
        <v>0</v>
      </c>
      <c r="G29" s="70">
        <v>0</v>
      </c>
      <c r="H29" s="70">
        <v>0</v>
      </c>
      <c r="I29" s="70">
        <v>0</v>
      </c>
      <c r="J29" s="70">
        <v>0</v>
      </c>
    </row>
    <row r="30" spans="1:10" ht="15">
      <c r="A30" s="11">
        <v>22</v>
      </c>
      <c r="B30" s="25" t="s">
        <v>165</v>
      </c>
      <c r="C30" s="149">
        <v>63</v>
      </c>
      <c r="D30" s="150">
        <v>22</v>
      </c>
      <c r="E30" s="70">
        <v>0</v>
      </c>
      <c r="F30" s="70">
        <v>0</v>
      </c>
      <c r="G30" s="70">
        <v>3</v>
      </c>
      <c r="H30" s="70">
        <v>40</v>
      </c>
      <c r="I30" s="70">
        <v>20</v>
      </c>
      <c r="J30" s="70">
        <v>0</v>
      </c>
    </row>
    <row r="31" spans="1:10" ht="15">
      <c r="A31" s="11">
        <v>23</v>
      </c>
      <c r="B31" s="25" t="s">
        <v>66</v>
      </c>
      <c r="C31" s="149">
        <v>87</v>
      </c>
      <c r="D31" s="150">
        <v>37</v>
      </c>
      <c r="E31" s="70">
        <v>0</v>
      </c>
      <c r="F31" s="70">
        <v>0</v>
      </c>
      <c r="G31" s="70">
        <v>4</v>
      </c>
      <c r="H31" s="70">
        <v>48</v>
      </c>
      <c r="I31" s="70">
        <v>35</v>
      </c>
      <c r="J31" s="70">
        <v>0</v>
      </c>
    </row>
    <row r="32" spans="1:10" ht="15">
      <c r="A32" s="11">
        <v>24</v>
      </c>
      <c r="B32" s="21" t="s">
        <v>67</v>
      </c>
      <c r="C32" s="149">
        <v>1377</v>
      </c>
      <c r="D32" s="70">
        <v>742</v>
      </c>
      <c r="E32" s="70">
        <v>27</v>
      </c>
      <c r="F32" s="70">
        <v>11</v>
      </c>
      <c r="G32" s="70">
        <v>3</v>
      </c>
      <c r="H32" s="70">
        <v>443</v>
      </c>
      <c r="I32" s="70">
        <v>890</v>
      </c>
      <c r="J32" s="70">
        <v>0</v>
      </c>
    </row>
    <row r="33" spans="1:10" ht="15">
      <c r="A33" s="83">
        <v>25</v>
      </c>
      <c r="B33" s="22" t="s">
        <v>68</v>
      </c>
      <c r="C33" s="151">
        <v>854</v>
      </c>
      <c r="D33" s="71">
        <v>423</v>
      </c>
      <c r="E33" s="71">
        <v>20</v>
      </c>
      <c r="F33" s="71">
        <v>11</v>
      </c>
      <c r="G33" s="71">
        <v>3</v>
      </c>
      <c r="H33" s="71">
        <v>228</v>
      </c>
      <c r="I33" s="71">
        <v>595</v>
      </c>
      <c r="J33" s="71">
        <v>0</v>
      </c>
    </row>
    <row r="34" spans="2:9" ht="15">
      <c r="B34" s="4"/>
      <c r="C34" s="7"/>
      <c r="D34" s="7"/>
      <c r="E34" s="7"/>
      <c r="F34" s="19"/>
      <c r="G34" s="19"/>
      <c r="H34" s="4"/>
      <c r="I34" s="7"/>
    </row>
    <row r="35" spans="2:9" ht="14.25">
      <c r="B35" s="7"/>
      <c r="C35" s="7"/>
      <c r="D35" s="7"/>
      <c r="E35" s="7"/>
      <c r="F35" s="3"/>
      <c r="G35" s="3"/>
      <c r="H35" s="4"/>
      <c r="I35" s="7"/>
    </row>
  </sheetData>
  <sheetProtection/>
  <mergeCells count="7">
    <mergeCell ref="A5:A6"/>
    <mergeCell ref="B3:J3"/>
    <mergeCell ref="B4:J4"/>
    <mergeCell ref="C5:D5"/>
    <mergeCell ref="E5:I5"/>
    <mergeCell ref="B5:B6"/>
    <mergeCell ref="J5:J6"/>
  </mergeCells>
  <printOptions/>
  <pageMargins left="0.5" right="0" top="0.75" bottom="0.5" header="0.3" footer="0.3"/>
  <pageSetup horizontalDpi="600" verticalDpi="600" orientation="portrait" scale="90" r:id="rId1"/>
</worksheet>
</file>

<file path=xl/worksheets/sheet2.xml><?xml version="1.0" encoding="utf-8"?>
<worksheet xmlns="http://schemas.openxmlformats.org/spreadsheetml/2006/main" xmlns:r="http://schemas.openxmlformats.org/officeDocument/2006/relationships">
  <dimension ref="A1:V22"/>
  <sheetViews>
    <sheetView zoomScalePageLayoutView="0" workbookViewId="0" topLeftCell="A1">
      <selection activeCell="S1" sqref="S1:AE16384"/>
    </sheetView>
  </sheetViews>
  <sheetFormatPr defaultColWidth="9.140625" defaultRowHeight="12.75"/>
  <cols>
    <col min="1" max="1" width="3.8515625" style="118" customWidth="1"/>
    <col min="2" max="2" width="13.8515625" style="118" customWidth="1"/>
    <col min="3" max="3" width="7.8515625" style="118" customWidth="1"/>
    <col min="4" max="4" width="8.421875" style="118" customWidth="1"/>
    <col min="5" max="5" width="11.28125" style="118" customWidth="1"/>
    <col min="6" max="6" width="12.28125" style="118" customWidth="1"/>
    <col min="7" max="7" width="10.8515625" style="118" customWidth="1"/>
    <col min="8" max="8" width="10.28125" style="118" customWidth="1"/>
    <col min="9" max="9" width="10.7109375" style="118" customWidth="1"/>
    <col min="10" max="10" width="11.00390625" style="118" customWidth="1"/>
    <col min="11" max="11" width="9.57421875" style="118" customWidth="1"/>
    <col min="12" max="12" width="8.7109375" style="118" customWidth="1"/>
    <col min="13" max="13" width="8.8515625" style="118" customWidth="1"/>
    <col min="14" max="14" width="8.140625" style="118" customWidth="1"/>
    <col min="15" max="15" width="6.140625" style="118" customWidth="1"/>
    <col min="16" max="16" width="6.57421875" style="118" customWidth="1"/>
    <col min="17" max="17" width="7.28125" style="118" customWidth="1"/>
    <col min="18" max="18" width="7.00390625" style="118" customWidth="1"/>
    <col min="19" max="19" width="11.28125" style="118" hidden="1" customWidth="1"/>
    <col min="20" max="31" width="0" style="118" hidden="1" customWidth="1"/>
    <col min="32" max="16384" width="9.140625" style="118" customWidth="1"/>
  </cols>
  <sheetData>
    <row r="1" spans="1:18" ht="15.75">
      <c r="A1" s="605" t="s">
        <v>357</v>
      </c>
      <c r="B1" s="605"/>
      <c r="C1" s="605"/>
      <c r="D1" s="605"/>
      <c r="E1" s="605"/>
      <c r="F1" s="605"/>
      <c r="G1" s="605"/>
      <c r="H1" s="605"/>
      <c r="I1" s="605"/>
      <c r="J1" s="605"/>
      <c r="K1" s="605"/>
      <c r="L1" s="605"/>
      <c r="M1" s="605"/>
      <c r="N1" s="605"/>
      <c r="O1" s="605"/>
      <c r="P1" s="605"/>
      <c r="Q1" s="605"/>
      <c r="R1" s="605"/>
    </row>
    <row r="2" spans="1:18" ht="16.5" customHeight="1">
      <c r="A2" s="647" t="s">
        <v>358</v>
      </c>
      <c r="B2" s="647"/>
      <c r="C2" s="647"/>
      <c r="D2" s="647"/>
      <c r="E2" s="647"/>
      <c r="F2" s="647"/>
      <c r="G2" s="647"/>
      <c r="H2" s="647"/>
      <c r="I2" s="647"/>
      <c r="J2" s="647"/>
      <c r="K2" s="647"/>
      <c r="L2" s="647"/>
      <c r="M2" s="647"/>
      <c r="N2" s="647"/>
      <c r="O2" s="647"/>
      <c r="P2" s="647"/>
      <c r="Q2" s="647"/>
      <c r="R2" s="647"/>
    </row>
    <row r="3" spans="1:18" ht="15.75">
      <c r="A3" s="648" t="s">
        <v>555</v>
      </c>
      <c r="B3" s="648"/>
      <c r="C3" s="648"/>
      <c r="D3" s="648"/>
      <c r="E3" s="648"/>
      <c r="F3" s="648"/>
      <c r="G3" s="648"/>
      <c r="H3" s="648"/>
      <c r="I3" s="648"/>
      <c r="J3" s="648"/>
      <c r="K3" s="648"/>
      <c r="L3" s="648"/>
      <c r="M3" s="648"/>
      <c r="N3" s="648"/>
      <c r="O3" s="648"/>
      <c r="P3" s="648"/>
      <c r="Q3" s="648"/>
      <c r="R3" s="648"/>
    </row>
    <row r="4" spans="1:18" ht="15.75">
      <c r="A4" s="606"/>
      <c r="B4" s="606"/>
      <c r="C4" s="606"/>
      <c r="D4" s="606"/>
      <c r="E4" s="606"/>
      <c r="F4" s="606"/>
      <c r="G4" s="606"/>
      <c r="H4" s="606"/>
      <c r="I4" s="606"/>
      <c r="J4" s="606"/>
      <c r="K4" s="606"/>
      <c r="L4" s="606"/>
      <c r="M4" s="606"/>
      <c r="N4" s="606"/>
      <c r="O4" s="606"/>
      <c r="P4" s="606"/>
      <c r="Q4" s="606"/>
      <c r="R4" s="606"/>
    </row>
    <row r="5" spans="1:19" ht="30" customHeight="1">
      <c r="A5" s="645" t="s">
        <v>73</v>
      </c>
      <c r="B5" s="645" t="s">
        <v>359</v>
      </c>
      <c r="C5" s="650" t="s">
        <v>360</v>
      </c>
      <c r="D5" s="651"/>
      <c r="E5" s="645" t="s">
        <v>361</v>
      </c>
      <c r="F5" s="652" t="s">
        <v>362</v>
      </c>
      <c r="G5" s="653"/>
      <c r="H5" s="653"/>
      <c r="I5" s="653"/>
      <c r="J5" s="654"/>
      <c r="K5" s="650" t="s">
        <v>91</v>
      </c>
      <c r="L5" s="651"/>
      <c r="M5" s="650" t="s">
        <v>363</v>
      </c>
      <c r="N5" s="651"/>
      <c r="O5" s="650" t="s">
        <v>364</v>
      </c>
      <c r="P5" s="655"/>
      <c r="Q5" s="655"/>
      <c r="R5" s="651"/>
      <c r="S5" s="118">
        <f>96-75</f>
        <v>21</v>
      </c>
    </row>
    <row r="6" spans="1:18" ht="15" customHeight="1">
      <c r="A6" s="649"/>
      <c r="B6" s="649"/>
      <c r="C6" s="645" t="s">
        <v>365</v>
      </c>
      <c r="D6" s="645" t="s">
        <v>366</v>
      </c>
      <c r="E6" s="649"/>
      <c r="F6" s="645" t="s">
        <v>92</v>
      </c>
      <c r="G6" s="645" t="s">
        <v>367</v>
      </c>
      <c r="H6" s="645" t="s">
        <v>368</v>
      </c>
      <c r="I6" s="645" t="s">
        <v>369</v>
      </c>
      <c r="J6" s="645" t="s">
        <v>370</v>
      </c>
      <c r="K6" s="645" t="s">
        <v>82</v>
      </c>
      <c r="L6" s="645" t="s">
        <v>371</v>
      </c>
      <c r="M6" s="645" t="s">
        <v>82</v>
      </c>
      <c r="N6" s="645" t="s">
        <v>371</v>
      </c>
      <c r="O6" s="650" t="s">
        <v>372</v>
      </c>
      <c r="P6" s="651"/>
      <c r="Q6" s="650" t="s">
        <v>373</v>
      </c>
      <c r="R6" s="651"/>
    </row>
    <row r="7" spans="1:22" ht="42" customHeight="1">
      <c r="A7" s="646"/>
      <c r="B7" s="646"/>
      <c r="C7" s="646"/>
      <c r="D7" s="646"/>
      <c r="E7" s="646"/>
      <c r="F7" s="646"/>
      <c r="G7" s="646"/>
      <c r="H7" s="646"/>
      <c r="I7" s="646"/>
      <c r="J7" s="646"/>
      <c r="K7" s="646"/>
      <c r="L7" s="646"/>
      <c r="M7" s="646"/>
      <c r="N7" s="646"/>
      <c r="O7" s="607" t="s">
        <v>82</v>
      </c>
      <c r="P7" s="608" t="s">
        <v>371</v>
      </c>
      <c r="Q7" s="607" t="s">
        <v>82</v>
      </c>
      <c r="R7" s="608" t="s">
        <v>371</v>
      </c>
      <c r="T7" s="118" t="e">
        <f>#REF!*2</f>
        <v>#REF!</v>
      </c>
      <c r="U7" s="118" t="e">
        <f>#REF!-#REF!</f>
        <v>#REF!</v>
      </c>
      <c r="V7" s="118">
        <v>9644</v>
      </c>
    </row>
    <row r="8" spans="1:18" ht="15.75">
      <c r="A8" s="609">
        <v>1</v>
      </c>
      <c r="B8" s="609">
        <v>2</v>
      </c>
      <c r="C8" s="609">
        <v>3</v>
      </c>
      <c r="D8" s="609">
        <v>4</v>
      </c>
      <c r="E8" s="609">
        <v>5</v>
      </c>
      <c r="F8" s="609">
        <v>6</v>
      </c>
      <c r="G8" s="609">
        <v>7</v>
      </c>
      <c r="H8" s="609">
        <v>8</v>
      </c>
      <c r="I8" s="609">
        <v>9</v>
      </c>
      <c r="J8" s="609">
        <v>10</v>
      </c>
      <c r="K8" s="609">
        <v>11</v>
      </c>
      <c r="L8" s="609">
        <v>12</v>
      </c>
      <c r="M8" s="609">
        <v>13</v>
      </c>
      <c r="N8" s="609">
        <v>14</v>
      </c>
      <c r="O8" s="609">
        <v>15</v>
      </c>
      <c r="P8" s="610">
        <v>16</v>
      </c>
      <c r="Q8" s="609">
        <v>17</v>
      </c>
      <c r="R8" s="610">
        <v>18</v>
      </c>
    </row>
    <row r="9" spans="1:19" ht="21" customHeight="1">
      <c r="A9" s="611"/>
      <c r="B9" s="612" t="s">
        <v>276</v>
      </c>
      <c r="C9" s="613">
        <f>SUM(C10:C22)</f>
        <v>262</v>
      </c>
      <c r="D9" s="613">
        <f aca="true" t="shared" si="0" ref="D9:R9">SUM(D10:D22)</f>
        <v>2141</v>
      </c>
      <c r="E9" s="613">
        <f t="shared" si="0"/>
        <v>1271460</v>
      </c>
      <c r="F9" s="613">
        <f t="shared" si="0"/>
        <v>640260</v>
      </c>
      <c r="G9" s="613">
        <f t="shared" si="0"/>
        <v>238024</v>
      </c>
      <c r="H9" s="613">
        <f t="shared" si="0"/>
        <v>103198</v>
      </c>
      <c r="I9" s="613">
        <f t="shared" si="0"/>
        <v>275862</v>
      </c>
      <c r="J9" s="613">
        <f t="shared" si="0"/>
        <v>299929</v>
      </c>
      <c r="K9" s="613">
        <f t="shared" si="0"/>
        <v>19954</v>
      </c>
      <c r="L9" s="613">
        <f t="shared" si="0"/>
        <v>9400</v>
      </c>
      <c r="M9" s="613">
        <f t="shared" si="0"/>
        <v>8300</v>
      </c>
      <c r="N9" s="613">
        <f t="shared" si="0"/>
        <v>3488</v>
      </c>
      <c r="O9" s="613">
        <f t="shared" si="0"/>
        <v>101</v>
      </c>
      <c r="P9" s="613">
        <f t="shared" si="0"/>
        <v>53</v>
      </c>
      <c r="Q9" s="613">
        <f t="shared" si="0"/>
        <v>145</v>
      </c>
      <c r="R9" s="613">
        <f t="shared" si="0"/>
        <v>69</v>
      </c>
      <c r="S9" s="614">
        <f>K9-L9</f>
        <v>10554</v>
      </c>
    </row>
    <row r="10" spans="1:20" ht="21" customHeight="1">
      <c r="A10" s="615">
        <v>1</v>
      </c>
      <c r="B10" s="616" t="s">
        <v>585</v>
      </c>
      <c r="C10" s="617">
        <v>16</v>
      </c>
      <c r="D10" s="617">
        <v>144</v>
      </c>
      <c r="E10" s="618">
        <v>98710</v>
      </c>
      <c r="F10" s="618">
        <v>49995</v>
      </c>
      <c r="G10" s="618">
        <v>69104</v>
      </c>
      <c r="H10" s="618">
        <v>9695</v>
      </c>
      <c r="I10" s="618">
        <v>26849</v>
      </c>
      <c r="J10" s="618">
        <v>25156</v>
      </c>
      <c r="K10" s="618">
        <v>1608</v>
      </c>
      <c r="L10" s="618">
        <v>765</v>
      </c>
      <c r="M10" s="618">
        <v>439</v>
      </c>
      <c r="N10" s="618">
        <v>182</v>
      </c>
      <c r="O10" s="618">
        <v>11</v>
      </c>
      <c r="P10" s="618">
        <v>5</v>
      </c>
      <c r="Q10" s="618">
        <v>13</v>
      </c>
      <c r="R10" s="618">
        <v>5</v>
      </c>
      <c r="S10" s="619">
        <f>E10-F10</f>
        <v>48715</v>
      </c>
      <c r="T10" s="118">
        <f>F10-S10</f>
        <v>1280</v>
      </c>
    </row>
    <row r="11" spans="1:20" ht="21" customHeight="1">
      <c r="A11" s="620">
        <v>2</v>
      </c>
      <c r="B11" s="621" t="s">
        <v>374</v>
      </c>
      <c r="C11" s="622">
        <v>6</v>
      </c>
      <c r="D11" s="622">
        <v>50</v>
      </c>
      <c r="E11" s="337">
        <v>37574</v>
      </c>
      <c r="F11" s="337">
        <v>20015</v>
      </c>
      <c r="G11" s="337">
        <v>32730</v>
      </c>
      <c r="H11" s="337">
        <v>2575</v>
      </c>
      <c r="I11" s="337">
        <v>9025</v>
      </c>
      <c r="J11" s="337">
        <v>8595</v>
      </c>
      <c r="K11" s="337">
        <v>561</v>
      </c>
      <c r="L11" s="337">
        <v>247</v>
      </c>
      <c r="M11" s="337">
        <v>171</v>
      </c>
      <c r="N11" s="337">
        <v>72</v>
      </c>
      <c r="O11" s="337">
        <v>2</v>
      </c>
      <c r="P11" s="337">
        <v>1</v>
      </c>
      <c r="Q11" s="337">
        <v>3</v>
      </c>
      <c r="R11" s="337">
        <v>1</v>
      </c>
      <c r="S11" s="619">
        <f aca="true" t="shared" si="1" ref="S11:S22">E11-F11</f>
        <v>17559</v>
      </c>
      <c r="T11" s="118">
        <f aca="true" t="shared" si="2" ref="T11:T22">F11-S11</f>
        <v>2456</v>
      </c>
    </row>
    <row r="12" spans="1:20" ht="21" customHeight="1">
      <c r="A12" s="620">
        <v>3</v>
      </c>
      <c r="B12" s="623" t="s">
        <v>375</v>
      </c>
      <c r="C12" s="622">
        <v>12</v>
      </c>
      <c r="D12" s="622">
        <v>84</v>
      </c>
      <c r="E12" s="337">
        <v>73273</v>
      </c>
      <c r="F12" s="337">
        <v>36770</v>
      </c>
      <c r="G12" s="337">
        <v>44802</v>
      </c>
      <c r="H12" s="337">
        <v>7526</v>
      </c>
      <c r="I12" s="337">
        <v>14717</v>
      </c>
      <c r="J12" s="337">
        <v>19160</v>
      </c>
      <c r="K12" s="337">
        <v>1573</v>
      </c>
      <c r="L12" s="337">
        <v>771</v>
      </c>
      <c r="M12" s="337">
        <v>412</v>
      </c>
      <c r="N12" s="337">
        <v>130</v>
      </c>
      <c r="O12" s="337">
        <v>11</v>
      </c>
      <c r="P12" s="337">
        <v>5</v>
      </c>
      <c r="Q12" s="337">
        <v>17</v>
      </c>
      <c r="R12" s="337">
        <v>6</v>
      </c>
      <c r="S12" s="619">
        <f t="shared" si="1"/>
        <v>36503</v>
      </c>
      <c r="T12" s="118">
        <f t="shared" si="2"/>
        <v>267</v>
      </c>
    </row>
    <row r="13" spans="1:20" ht="21" customHeight="1">
      <c r="A13" s="620">
        <v>4</v>
      </c>
      <c r="B13" s="621" t="s">
        <v>289</v>
      </c>
      <c r="C13" s="622">
        <v>21</v>
      </c>
      <c r="D13" s="622">
        <v>158</v>
      </c>
      <c r="E13" s="337">
        <v>115696</v>
      </c>
      <c r="F13" s="337">
        <v>58157</v>
      </c>
      <c r="G13" s="337">
        <v>0</v>
      </c>
      <c r="H13" s="337">
        <v>10185</v>
      </c>
      <c r="I13" s="191">
        <v>20375</v>
      </c>
      <c r="J13" s="337">
        <v>29542</v>
      </c>
      <c r="K13" s="337">
        <v>2436</v>
      </c>
      <c r="L13" s="337">
        <v>1110</v>
      </c>
      <c r="M13" s="337">
        <v>695</v>
      </c>
      <c r="N13" s="337">
        <v>259</v>
      </c>
      <c r="O13" s="337">
        <v>7</v>
      </c>
      <c r="P13" s="337">
        <v>3</v>
      </c>
      <c r="Q13" s="337">
        <v>11</v>
      </c>
      <c r="R13" s="337">
        <v>5</v>
      </c>
      <c r="S13" s="619">
        <f t="shared" si="1"/>
        <v>57539</v>
      </c>
      <c r="T13" s="118">
        <f t="shared" si="2"/>
        <v>618</v>
      </c>
    </row>
    <row r="14" spans="1:20" ht="21" customHeight="1">
      <c r="A14" s="620">
        <v>5</v>
      </c>
      <c r="B14" s="621" t="s">
        <v>376</v>
      </c>
      <c r="C14" s="622">
        <v>32</v>
      </c>
      <c r="D14" s="622">
        <v>272</v>
      </c>
      <c r="E14" s="337">
        <v>116833</v>
      </c>
      <c r="F14" s="337">
        <v>57972</v>
      </c>
      <c r="G14" s="337">
        <v>14214</v>
      </c>
      <c r="H14" s="337">
        <v>9495</v>
      </c>
      <c r="I14" s="337">
        <v>26721</v>
      </c>
      <c r="J14" s="337">
        <v>26864</v>
      </c>
      <c r="K14" s="337">
        <v>1581</v>
      </c>
      <c r="L14" s="337">
        <v>736</v>
      </c>
      <c r="M14" s="337">
        <v>847</v>
      </c>
      <c r="N14" s="337">
        <v>365</v>
      </c>
      <c r="O14" s="337">
        <v>5</v>
      </c>
      <c r="P14" s="337">
        <v>2</v>
      </c>
      <c r="Q14" s="337">
        <v>8</v>
      </c>
      <c r="R14" s="337">
        <v>3</v>
      </c>
      <c r="S14" s="619">
        <f t="shared" si="1"/>
        <v>58861</v>
      </c>
      <c r="T14" s="118">
        <f t="shared" si="2"/>
        <v>-889</v>
      </c>
    </row>
    <row r="15" spans="1:20" ht="21" customHeight="1">
      <c r="A15" s="620">
        <v>6</v>
      </c>
      <c r="B15" s="621" t="s">
        <v>377</v>
      </c>
      <c r="C15" s="622">
        <v>28</v>
      </c>
      <c r="D15" s="622">
        <v>155</v>
      </c>
      <c r="E15" s="337">
        <v>103385</v>
      </c>
      <c r="F15" s="337">
        <v>51621</v>
      </c>
      <c r="G15" s="337">
        <v>7527</v>
      </c>
      <c r="H15" s="337">
        <v>7323</v>
      </c>
      <c r="I15" s="337">
        <v>21540</v>
      </c>
      <c r="J15" s="337">
        <v>23029</v>
      </c>
      <c r="K15" s="337">
        <v>1225</v>
      </c>
      <c r="L15" s="337">
        <v>584</v>
      </c>
      <c r="M15" s="337">
        <v>892</v>
      </c>
      <c r="N15" s="337">
        <v>400</v>
      </c>
      <c r="O15" s="337">
        <v>8</v>
      </c>
      <c r="P15" s="337">
        <v>3</v>
      </c>
      <c r="Q15" s="337">
        <v>13</v>
      </c>
      <c r="R15" s="337">
        <v>4</v>
      </c>
      <c r="S15" s="619">
        <f t="shared" si="1"/>
        <v>51764</v>
      </c>
      <c r="T15" s="118">
        <f t="shared" si="2"/>
        <v>-143</v>
      </c>
    </row>
    <row r="16" spans="1:20" ht="21" customHeight="1">
      <c r="A16" s="620">
        <v>7</v>
      </c>
      <c r="B16" s="621" t="s">
        <v>378</v>
      </c>
      <c r="C16" s="622">
        <v>12</v>
      </c>
      <c r="D16" s="622">
        <v>79</v>
      </c>
      <c r="E16" s="337">
        <v>29688</v>
      </c>
      <c r="F16" s="337">
        <v>14983</v>
      </c>
      <c r="G16" s="337">
        <v>3849</v>
      </c>
      <c r="H16" s="337">
        <v>2676</v>
      </c>
      <c r="I16" s="337">
        <v>7036</v>
      </c>
      <c r="J16" s="337">
        <v>6916</v>
      </c>
      <c r="K16" s="337">
        <v>455</v>
      </c>
      <c r="L16" s="337">
        <v>193</v>
      </c>
      <c r="M16" s="337">
        <v>187</v>
      </c>
      <c r="N16" s="337">
        <v>81</v>
      </c>
      <c r="O16" s="337">
        <v>3</v>
      </c>
      <c r="P16" s="337">
        <v>3</v>
      </c>
      <c r="Q16" s="337">
        <v>3</v>
      </c>
      <c r="R16" s="337">
        <v>3</v>
      </c>
      <c r="S16" s="619">
        <f t="shared" si="1"/>
        <v>14705</v>
      </c>
      <c r="T16" s="118">
        <f t="shared" si="2"/>
        <v>278</v>
      </c>
    </row>
    <row r="17" spans="1:20" ht="21" customHeight="1">
      <c r="A17" s="620">
        <v>8</v>
      </c>
      <c r="B17" s="621" t="s">
        <v>379</v>
      </c>
      <c r="C17" s="622">
        <v>19</v>
      </c>
      <c r="D17" s="622">
        <v>167</v>
      </c>
      <c r="E17" s="337">
        <v>97741</v>
      </c>
      <c r="F17" s="337">
        <v>48848</v>
      </c>
      <c r="G17" s="337">
        <v>12985</v>
      </c>
      <c r="H17" s="337">
        <v>9260</v>
      </c>
      <c r="I17" s="337">
        <v>24499</v>
      </c>
      <c r="J17" s="337">
        <v>23932</v>
      </c>
      <c r="K17" s="337">
        <v>1487</v>
      </c>
      <c r="L17" s="337">
        <v>712</v>
      </c>
      <c r="M17" s="337">
        <v>606</v>
      </c>
      <c r="N17" s="337">
        <v>265</v>
      </c>
      <c r="O17" s="337">
        <v>5</v>
      </c>
      <c r="P17" s="337">
        <v>5</v>
      </c>
      <c r="Q17" s="337">
        <v>9</v>
      </c>
      <c r="R17" s="337">
        <v>7</v>
      </c>
      <c r="S17" s="619">
        <f t="shared" si="1"/>
        <v>48893</v>
      </c>
      <c r="T17" s="118">
        <f t="shared" si="2"/>
        <v>-45</v>
      </c>
    </row>
    <row r="18" spans="1:20" ht="21" customHeight="1">
      <c r="A18" s="620">
        <v>9</v>
      </c>
      <c r="B18" s="621" t="s">
        <v>380</v>
      </c>
      <c r="C18" s="622">
        <v>23</v>
      </c>
      <c r="D18" s="622">
        <v>212</v>
      </c>
      <c r="E18" s="337">
        <v>127653</v>
      </c>
      <c r="F18" s="337">
        <v>65255</v>
      </c>
      <c r="G18" s="337">
        <v>18379</v>
      </c>
      <c r="H18" s="337">
        <v>9464</v>
      </c>
      <c r="I18" s="337">
        <v>31375</v>
      </c>
      <c r="J18" s="337">
        <v>29412</v>
      </c>
      <c r="K18" s="337">
        <v>1846</v>
      </c>
      <c r="L18" s="337">
        <v>918</v>
      </c>
      <c r="M18" s="337">
        <v>773</v>
      </c>
      <c r="N18" s="337">
        <v>334</v>
      </c>
      <c r="O18" s="337">
        <v>8</v>
      </c>
      <c r="P18" s="337">
        <v>6</v>
      </c>
      <c r="Q18" s="337">
        <v>11</v>
      </c>
      <c r="R18" s="337">
        <v>6</v>
      </c>
      <c r="S18" s="619">
        <f t="shared" si="1"/>
        <v>62398</v>
      </c>
      <c r="T18" s="118">
        <f>F18-S18</f>
        <v>2857</v>
      </c>
    </row>
    <row r="19" spans="1:20" ht="21" customHeight="1">
      <c r="A19" s="620">
        <v>10</v>
      </c>
      <c r="B19" s="621" t="s">
        <v>287</v>
      </c>
      <c r="C19" s="622">
        <v>22</v>
      </c>
      <c r="D19" s="622">
        <v>238</v>
      </c>
      <c r="E19" s="337">
        <v>101127</v>
      </c>
      <c r="F19" s="337">
        <v>51553</v>
      </c>
      <c r="G19" s="337">
        <v>10771</v>
      </c>
      <c r="H19" s="337">
        <v>7384</v>
      </c>
      <c r="I19" s="337">
        <v>7608</v>
      </c>
      <c r="J19" s="337">
        <v>15544</v>
      </c>
      <c r="K19" s="337">
        <v>1476</v>
      </c>
      <c r="L19" s="337">
        <v>698</v>
      </c>
      <c r="M19" s="337">
        <v>719</v>
      </c>
      <c r="N19" s="337">
        <v>316</v>
      </c>
      <c r="O19" s="337">
        <v>6</v>
      </c>
      <c r="P19" s="337">
        <v>4</v>
      </c>
      <c r="Q19" s="337">
        <v>10</v>
      </c>
      <c r="R19" s="337">
        <v>4</v>
      </c>
      <c r="S19" s="619">
        <f t="shared" si="1"/>
        <v>49574</v>
      </c>
      <c r="T19" s="118">
        <f t="shared" si="2"/>
        <v>1979</v>
      </c>
    </row>
    <row r="20" spans="1:20" ht="21" customHeight="1">
      <c r="A20" s="620">
        <v>11</v>
      </c>
      <c r="B20" s="621" t="s">
        <v>381</v>
      </c>
      <c r="C20" s="622">
        <v>31</v>
      </c>
      <c r="D20" s="622">
        <v>217</v>
      </c>
      <c r="E20" s="337">
        <v>134273</v>
      </c>
      <c r="F20" s="337">
        <v>66717</v>
      </c>
      <c r="G20" s="337">
        <v>10273</v>
      </c>
      <c r="H20" s="337">
        <v>10084</v>
      </c>
      <c r="I20" s="337">
        <v>31692</v>
      </c>
      <c r="J20" s="337">
        <v>34460</v>
      </c>
      <c r="K20" s="337">
        <v>2354</v>
      </c>
      <c r="L20" s="337">
        <v>1146</v>
      </c>
      <c r="M20" s="337">
        <v>938</v>
      </c>
      <c r="N20" s="337">
        <v>374</v>
      </c>
      <c r="O20" s="337">
        <v>9</v>
      </c>
      <c r="P20" s="337">
        <v>5</v>
      </c>
      <c r="Q20" s="337">
        <v>13</v>
      </c>
      <c r="R20" s="337">
        <v>7</v>
      </c>
      <c r="S20" s="619">
        <f t="shared" si="1"/>
        <v>67556</v>
      </c>
      <c r="T20" s="118">
        <f t="shared" si="2"/>
        <v>-839</v>
      </c>
    </row>
    <row r="21" spans="1:20" ht="21" customHeight="1">
      <c r="A21" s="620">
        <v>12</v>
      </c>
      <c r="B21" s="621" t="s">
        <v>382</v>
      </c>
      <c r="C21" s="622">
        <v>27</v>
      </c>
      <c r="D21" s="622">
        <v>271</v>
      </c>
      <c r="E21" s="337">
        <v>145893</v>
      </c>
      <c r="F21" s="337">
        <v>73522</v>
      </c>
      <c r="G21" s="337">
        <v>13390</v>
      </c>
      <c r="H21" s="337">
        <v>10237</v>
      </c>
      <c r="I21" s="337">
        <v>32922</v>
      </c>
      <c r="J21" s="337">
        <v>35553</v>
      </c>
      <c r="K21" s="337">
        <v>2121</v>
      </c>
      <c r="L21" s="337">
        <v>960</v>
      </c>
      <c r="M21" s="337">
        <v>987</v>
      </c>
      <c r="N21" s="337">
        <v>436</v>
      </c>
      <c r="O21" s="337">
        <v>15</v>
      </c>
      <c r="P21" s="337">
        <v>8</v>
      </c>
      <c r="Q21" s="337">
        <v>21</v>
      </c>
      <c r="R21" s="337">
        <v>14</v>
      </c>
      <c r="S21" s="619">
        <f t="shared" si="1"/>
        <v>72371</v>
      </c>
      <c r="T21" s="118">
        <f t="shared" si="2"/>
        <v>1151</v>
      </c>
    </row>
    <row r="22" spans="1:20" ht="21" customHeight="1">
      <c r="A22" s="624">
        <v>13</v>
      </c>
      <c r="B22" s="625" t="s">
        <v>290</v>
      </c>
      <c r="C22" s="626">
        <v>13</v>
      </c>
      <c r="D22" s="626">
        <v>94</v>
      </c>
      <c r="E22" s="254">
        <v>89614</v>
      </c>
      <c r="F22" s="254">
        <v>44852</v>
      </c>
      <c r="G22" s="254">
        <v>0</v>
      </c>
      <c r="H22" s="254">
        <v>7294</v>
      </c>
      <c r="I22" s="254">
        <v>21503</v>
      </c>
      <c r="J22" s="254">
        <v>21766</v>
      </c>
      <c r="K22" s="254">
        <v>1231</v>
      </c>
      <c r="L22" s="254">
        <v>560</v>
      </c>
      <c r="M22" s="254">
        <v>634</v>
      </c>
      <c r="N22" s="254">
        <v>274</v>
      </c>
      <c r="O22" s="254">
        <v>11</v>
      </c>
      <c r="P22" s="254">
        <v>3</v>
      </c>
      <c r="Q22" s="254">
        <v>13</v>
      </c>
      <c r="R22" s="254">
        <v>4</v>
      </c>
      <c r="S22" s="619">
        <f t="shared" si="1"/>
        <v>44762</v>
      </c>
      <c r="T22" s="118">
        <f t="shared" si="2"/>
        <v>90</v>
      </c>
    </row>
  </sheetData>
  <sheetProtection/>
  <mergeCells count="23">
    <mergeCell ref="L6:L7"/>
    <mergeCell ref="M6:M7"/>
    <mergeCell ref="N6:N7"/>
    <mergeCell ref="O6:P6"/>
    <mergeCell ref="Q6:R6"/>
    <mergeCell ref="M5:N5"/>
    <mergeCell ref="O5:R5"/>
    <mergeCell ref="C6:C7"/>
    <mergeCell ref="D6:D7"/>
    <mergeCell ref="F6:F7"/>
    <mergeCell ref="G6:G7"/>
    <mergeCell ref="H6:H7"/>
    <mergeCell ref="I6:I7"/>
    <mergeCell ref="J6:J7"/>
    <mergeCell ref="K6:K7"/>
    <mergeCell ref="A2:R2"/>
    <mergeCell ref="A3:R3"/>
    <mergeCell ref="A5:A7"/>
    <mergeCell ref="B5:B7"/>
    <mergeCell ref="C5:D5"/>
    <mergeCell ref="E5:E7"/>
    <mergeCell ref="F5:J5"/>
    <mergeCell ref="K5:L5"/>
  </mergeCells>
  <printOptions/>
  <pageMargins left="0.35" right="0.2" top="0.5" bottom="0.5" header="0.3" footer="0.3"/>
  <pageSetup horizontalDpi="600" verticalDpi="600" orientation="landscape" scale="80" r:id="rId2"/>
  <drawing r:id="rId1"/>
</worksheet>
</file>

<file path=xl/worksheets/sheet20.xml><?xml version="1.0" encoding="utf-8"?>
<worksheet xmlns="http://schemas.openxmlformats.org/spreadsheetml/2006/main" xmlns:r="http://schemas.openxmlformats.org/officeDocument/2006/relationships">
  <dimension ref="A1:E40"/>
  <sheetViews>
    <sheetView zoomScalePageLayoutView="0" workbookViewId="0" topLeftCell="A10">
      <selection activeCell="A1" sqref="A1:IV16384"/>
    </sheetView>
  </sheetViews>
  <sheetFormatPr defaultColWidth="9.140625" defaultRowHeight="12.75"/>
  <cols>
    <col min="1" max="1" width="5.28125" style="8" customWidth="1"/>
    <col min="2" max="2" width="33.421875" style="8" customWidth="1"/>
    <col min="3" max="3" width="16.8515625" style="8" customWidth="1"/>
    <col min="4" max="4" width="15.28125" style="8" customWidth="1"/>
    <col min="5" max="5" width="14.00390625" style="8" customWidth="1"/>
    <col min="6" max="16384" width="9.140625" style="8" customWidth="1"/>
  </cols>
  <sheetData>
    <row r="1" spans="1:5" ht="15">
      <c r="A1" s="90" t="s">
        <v>501</v>
      </c>
      <c r="B1" s="90"/>
      <c r="C1" s="90"/>
      <c r="D1" s="90"/>
      <c r="E1" s="90"/>
    </row>
    <row r="2" spans="1:5" ht="14.25">
      <c r="A2" s="809" t="s">
        <v>502</v>
      </c>
      <c r="B2" s="809"/>
      <c r="C2" s="809"/>
      <c r="D2" s="809"/>
      <c r="E2" s="809"/>
    </row>
    <row r="3" spans="1:5" ht="15">
      <c r="A3" s="785" t="s">
        <v>558</v>
      </c>
      <c r="B3" s="785"/>
      <c r="C3" s="785"/>
      <c r="D3" s="785"/>
      <c r="E3" s="785"/>
    </row>
    <row r="4" spans="1:5" ht="15">
      <c r="A4" s="90"/>
      <c r="B4" s="90"/>
      <c r="C4" s="90"/>
      <c r="D4" s="90"/>
      <c r="E4" s="90"/>
    </row>
    <row r="5" spans="1:5" ht="16.5">
      <c r="A5" s="462" t="s">
        <v>73</v>
      </c>
      <c r="B5" s="462" t="s">
        <v>574</v>
      </c>
      <c r="C5" s="462" t="s">
        <v>575</v>
      </c>
      <c r="D5" s="462" t="s">
        <v>276</v>
      </c>
      <c r="E5" s="462" t="s">
        <v>576</v>
      </c>
    </row>
    <row r="6" spans="1:5" ht="15.75">
      <c r="A6" s="463">
        <v>1</v>
      </c>
      <c r="B6" s="463">
        <v>2</v>
      </c>
      <c r="C6" s="463">
        <v>3</v>
      </c>
      <c r="D6" s="463">
        <v>4</v>
      </c>
      <c r="E6" s="463">
        <v>5</v>
      </c>
    </row>
    <row r="7" spans="1:5" ht="18.75">
      <c r="A7" s="464" t="s">
        <v>74</v>
      </c>
      <c r="B7" s="465" t="s">
        <v>503</v>
      </c>
      <c r="C7" s="464"/>
      <c r="D7" s="466"/>
      <c r="E7" s="467"/>
    </row>
    <row r="8" spans="1:5" ht="18.75">
      <c r="A8" s="468">
        <v>1</v>
      </c>
      <c r="B8" s="469" t="s">
        <v>504</v>
      </c>
      <c r="C8" s="468" t="s">
        <v>577</v>
      </c>
      <c r="D8" s="470">
        <v>1.084</v>
      </c>
      <c r="E8" s="471"/>
    </row>
    <row r="9" spans="1:5" ht="18.75">
      <c r="A9" s="468"/>
      <c r="B9" s="469" t="s">
        <v>505</v>
      </c>
      <c r="C9" s="468"/>
      <c r="D9" s="473"/>
      <c r="E9" s="471"/>
    </row>
    <row r="10" spans="1:5" ht="18.75">
      <c r="A10" s="468"/>
      <c r="B10" s="469" t="s">
        <v>506</v>
      </c>
      <c r="C10" s="468" t="s">
        <v>577</v>
      </c>
      <c r="D10" s="507">
        <v>0.063965</v>
      </c>
      <c r="E10" s="471"/>
    </row>
    <row r="11" spans="1:5" ht="18.75">
      <c r="A11" s="468"/>
      <c r="B11" s="469" t="s">
        <v>507</v>
      </c>
      <c r="C11" s="508" t="s">
        <v>537</v>
      </c>
      <c r="D11" s="507">
        <v>0.081965</v>
      </c>
      <c r="E11" s="471"/>
    </row>
    <row r="12" spans="1:5" ht="18.75">
      <c r="A12" s="468"/>
      <c r="B12" s="469" t="s">
        <v>508</v>
      </c>
      <c r="C12" s="508" t="s">
        <v>537</v>
      </c>
      <c r="D12" s="507">
        <v>0.072045</v>
      </c>
      <c r="E12" s="471"/>
    </row>
    <row r="13" spans="1:5" ht="18.75">
      <c r="A13" s="468"/>
      <c r="B13" s="469" t="s">
        <v>538</v>
      </c>
      <c r="C13" s="508" t="s">
        <v>537</v>
      </c>
      <c r="D13" s="507">
        <v>0.177008</v>
      </c>
      <c r="E13" s="471"/>
    </row>
    <row r="14" spans="1:5" ht="18.75">
      <c r="A14" s="468">
        <v>2</v>
      </c>
      <c r="B14" s="469" t="s">
        <v>509</v>
      </c>
      <c r="C14" s="468" t="s">
        <v>510</v>
      </c>
      <c r="D14" s="472" t="s">
        <v>578</v>
      </c>
      <c r="E14" s="471"/>
    </row>
    <row r="15" spans="1:5" ht="18.75">
      <c r="A15" s="464" t="s">
        <v>75</v>
      </c>
      <c r="B15" s="465" t="s">
        <v>511</v>
      </c>
      <c r="C15" s="468" t="s">
        <v>512</v>
      </c>
      <c r="D15" s="466">
        <v>888604</v>
      </c>
      <c r="E15" s="467"/>
    </row>
    <row r="16" spans="1:5" ht="18.75">
      <c r="A16" s="468"/>
      <c r="B16" s="469" t="s">
        <v>505</v>
      </c>
      <c r="C16" s="468" t="s">
        <v>512</v>
      </c>
      <c r="D16" s="473"/>
      <c r="E16" s="471"/>
    </row>
    <row r="17" spans="1:5" ht="18.75">
      <c r="A17" s="468">
        <v>1</v>
      </c>
      <c r="B17" s="469" t="s">
        <v>506</v>
      </c>
      <c r="C17" s="468" t="s">
        <v>512</v>
      </c>
      <c r="D17" s="509">
        <f>(D10*1300000*4.5%*6+D10*1210000*4.5%*6)/1000000</f>
        <v>0.0433490805</v>
      </c>
      <c r="E17" s="471"/>
    </row>
    <row r="18" spans="1:5" ht="18.75">
      <c r="A18" s="468">
        <v>2</v>
      </c>
      <c r="B18" s="469" t="s">
        <v>507</v>
      </c>
      <c r="C18" s="468" t="s">
        <v>512</v>
      </c>
      <c r="D18" s="509">
        <f>(D11*1300000*4.5%*6+D11*1210000*4.5%*6)/1000000</f>
        <v>0.055547680499999995</v>
      </c>
      <c r="E18" s="471"/>
    </row>
    <row r="19" spans="1:5" ht="18.75">
      <c r="A19" s="468">
        <v>3</v>
      </c>
      <c r="B19" s="469" t="s">
        <v>508</v>
      </c>
      <c r="C19" s="468" t="s">
        <v>512</v>
      </c>
      <c r="D19" s="509">
        <f>(D12*1210000*4.5%*12)/1000000</f>
        <v>0.047074202999999995</v>
      </c>
      <c r="E19" s="471"/>
    </row>
    <row r="20" spans="1:5" ht="18.75">
      <c r="A20" s="468">
        <v>4</v>
      </c>
      <c r="B20" s="469" t="s">
        <v>538</v>
      </c>
      <c r="C20" s="468" t="s">
        <v>512</v>
      </c>
      <c r="D20" s="509">
        <f>(D13*1300000*4.5%*6+D13*1210000*4.5%*6)/1000000</f>
        <v>0.11995832159999999</v>
      </c>
      <c r="E20" s="471"/>
    </row>
    <row r="21" spans="1:5" ht="18.75">
      <c r="A21" s="464" t="s">
        <v>80</v>
      </c>
      <c r="B21" s="467" t="s">
        <v>579</v>
      </c>
      <c r="C21" s="464" t="s">
        <v>580</v>
      </c>
      <c r="D21" s="474">
        <f>D22+D26</f>
        <v>1746</v>
      </c>
      <c r="E21" s="467"/>
    </row>
    <row r="22" spans="1:5" ht="18.75">
      <c r="A22" s="468">
        <v>1</v>
      </c>
      <c r="B22" s="471" t="s">
        <v>513</v>
      </c>
      <c r="C22" s="468" t="s">
        <v>580</v>
      </c>
      <c r="D22" s="475">
        <f>1307+171</f>
        <v>1478</v>
      </c>
      <c r="E22" s="471"/>
    </row>
    <row r="23" spans="1:5" ht="18.75">
      <c r="A23" s="468"/>
      <c r="B23" s="471" t="s">
        <v>505</v>
      </c>
      <c r="C23" s="468" t="s">
        <v>580</v>
      </c>
      <c r="D23" s="475">
        <f>D24+D25</f>
        <v>239.8</v>
      </c>
      <c r="E23" s="476"/>
    </row>
    <row r="24" spans="1:5" ht="18.75">
      <c r="A24" s="468"/>
      <c r="B24" s="471" t="s">
        <v>581</v>
      </c>
      <c r="C24" s="468" t="s">
        <v>580</v>
      </c>
      <c r="D24" s="475">
        <f>94+8</f>
        <v>102</v>
      </c>
      <c r="E24" s="476"/>
    </row>
    <row r="25" spans="1:5" ht="18.75">
      <c r="A25" s="468"/>
      <c r="B25" s="471" t="s">
        <v>582</v>
      </c>
      <c r="C25" s="468" t="s">
        <v>580</v>
      </c>
      <c r="D25" s="475">
        <v>137.8</v>
      </c>
      <c r="E25" s="476"/>
    </row>
    <row r="26" spans="1:5" ht="18.75">
      <c r="A26" s="468">
        <v>2</v>
      </c>
      <c r="B26" s="471" t="s">
        <v>514</v>
      </c>
      <c r="C26" s="468" t="s">
        <v>580</v>
      </c>
      <c r="D26" s="475">
        <f>213+55</f>
        <v>268</v>
      </c>
      <c r="E26" s="476"/>
    </row>
    <row r="27" spans="1:5" ht="18.75">
      <c r="A27" s="468"/>
      <c r="B27" s="471" t="s">
        <v>505</v>
      </c>
      <c r="C27" s="468" t="s">
        <v>580</v>
      </c>
      <c r="D27" s="475">
        <f>D28+D29</f>
        <v>54</v>
      </c>
      <c r="E27" s="476"/>
    </row>
    <row r="28" spans="1:5" ht="18.75">
      <c r="A28" s="468"/>
      <c r="B28" s="471" t="s">
        <v>581</v>
      </c>
      <c r="C28" s="468" t="s">
        <v>580</v>
      </c>
      <c r="D28" s="475">
        <v>19</v>
      </c>
      <c r="E28" s="476"/>
    </row>
    <row r="29" spans="1:5" ht="18.75">
      <c r="A29" s="468"/>
      <c r="B29" s="471" t="s">
        <v>582</v>
      </c>
      <c r="C29" s="468" t="s">
        <v>580</v>
      </c>
      <c r="D29" s="475">
        <v>35</v>
      </c>
      <c r="E29" s="476"/>
    </row>
    <row r="30" spans="1:5" ht="18.75">
      <c r="A30" s="464" t="s">
        <v>81</v>
      </c>
      <c r="B30" s="467" t="s">
        <v>539</v>
      </c>
      <c r="C30" s="464" t="s">
        <v>512</v>
      </c>
      <c r="D30" s="474">
        <f>D31+D35</f>
        <v>1435118</v>
      </c>
      <c r="E30" s="477"/>
    </row>
    <row r="31" spans="1:5" ht="18.75">
      <c r="A31" s="468">
        <v>1</v>
      </c>
      <c r="B31" s="471" t="s">
        <v>513</v>
      </c>
      <c r="C31" s="468" t="s">
        <v>512</v>
      </c>
      <c r="D31" s="475">
        <f>276590+92765</f>
        <v>369355</v>
      </c>
      <c r="E31" s="476"/>
    </row>
    <row r="32" spans="1:5" ht="18.75">
      <c r="A32" s="468"/>
      <c r="B32" s="471" t="s">
        <v>505</v>
      </c>
      <c r="C32" s="468" t="s">
        <v>512</v>
      </c>
      <c r="D32" s="475">
        <f>D33+D34</f>
        <v>54583</v>
      </c>
      <c r="E32" s="471"/>
    </row>
    <row r="33" spans="1:5" ht="18.75">
      <c r="A33" s="468"/>
      <c r="B33" s="471" t="s">
        <v>581</v>
      </c>
      <c r="C33" s="468" t="s">
        <v>512</v>
      </c>
      <c r="D33" s="475">
        <f>23878+7448</f>
        <v>31326</v>
      </c>
      <c r="E33" s="471"/>
    </row>
    <row r="34" spans="1:5" ht="18.75">
      <c r="A34" s="468"/>
      <c r="B34" s="471" t="s">
        <v>582</v>
      </c>
      <c r="C34" s="468" t="s">
        <v>512</v>
      </c>
      <c r="D34" s="475">
        <f>23119+138</f>
        <v>23257</v>
      </c>
      <c r="E34" s="471"/>
    </row>
    <row r="35" spans="1:5" ht="18.75">
      <c r="A35" s="468">
        <v>2</v>
      </c>
      <c r="B35" s="471" t="s">
        <v>514</v>
      </c>
      <c r="C35" s="468" t="s">
        <v>512</v>
      </c>
      <c r="D35" s="475">
        <f>668503+397260</f>
        <v>1065763</v>
      </c>
      <c r="E35" s="471"/>
    </row>
    <row r="36" spans="1:5" ht="18.75">
      <c r="A36" s="468"/>
      <c r="B36" s="471" t="s">
        <v>505</v>
      </c>
      <c r="C36" s="468" t="s">
        <v>512</v>
      </c>
      <c r="D36" s="475">
        <f>D37+D38</f>
        <v>164553</v>
      </c>
      <c r="E36" s="471"/>
    </row>
    <row r="37" spans="1:5" ht="18.75">
      <c r="A37" s="468"/>
      <c r="B37" s="471" t="s">
        <v>581</v>
      </c>
      <c r="C37" s="468" t="s">
        <v>512</v>
      </c>
      <c r="D37" s="475">
        <f>62255+29514</f>
        <v>91769</v>
      </c>
      <c r="E37" s="471"/>
    </row>
    <row r="38" spans="1:5" ht="18.75">
      <c r="A38" s="468"/>
      <c r="B38" s="471" t="s">
        <v>582</v>
      </c>
      <c r="C38" s="468" t="s">
        <v>512</v>
      </c>
      <c r="D38" s="475">
        <f>61585+11199</f>
        <v>72784</v>
      </c>
      <c r="E38" s="471"/>
    </row>
    <row r="39" spans="1:5" ht="18.75">
      <c r="A39" s="464" t="s">
        <v>5</v>
      </c>
      <c r="B39" s="478" t="s">
        <v>583</v>
      </c>
      <c r="C39" s="464" t="s">
        <v>515</v>
      </c>
      <c r="D39" s="474">
        <f>D31/D22</f>
        <v>249.9018944519621</v>
      </c>
      <c r="E39" s="467"/>
    </row>
    <row r="40" spans="1:5" ht="18.75">
      <c r="A40" s="464" t="s">
        <v>9</v>
      </c>
      <c r="B40" s="478" t="s">
        <v>584</v>
      </c>
      <c r="C40" s="464" t="s">
        <v>515</v>
      </c>
      <c r="D40" s="474">
        <f>D35/D26</f>
        <v>3976.7276119402986</v>
      </c>
      <c r="E40" s="467"/>
    </row>
  </sheetData>
  <sheetProtection/>
  <mergeCells count="2">
    <mergeCell ref="A2:E2"/>
    <mergeCell ref="A3:E3"/>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O31"/>
  <sheetViews>
    <sheetView zoomScalePageLayoutView="0" workbookViewId="0" topLeftCell="A4">
      <selection activeCell="P34" sqref="P34"/>
    </sheetView>
  </sheetViews>
  <sheetFormatPr defaultColWidth="9.140625" defaultRowHeight="12.75"/>
  <cols>
    <col min="1" max="1" width="5.140625" style="0" customWidth="1"/>
    <col min="2" max="2" width="26.28125" style="0" customWidth="1"/>
    <col min="3" max="15" width="7.57421875" style="0" customWidth="1"/>
  </cols>
  <sheetData>
    <row r="1" spans="1:15" ht="15">
      <c r="A1" s="89" t="s">
        <v>516</v>
      </c>
      <c r="B1" s="89"/>
      <c r="C1" s="89"/>
      <c r="D1" s="89"/>
      <c r="E1" s="89"/>
      <c r="F1" s="89"/>
      <c r="G1" s="89"/>
      <c r="H1" s="89"/>
      <c r="I1" s="89"/>
      <c r="J1" s="89"/>
      <c r="K1" s="89"/>
      <c r="L1" s="89"/>
      <c r="M1" s="90"/>
      <c r="N1" s="90"/>
      <c r="O1" s="90"/>
    </row>
    <row r="2" spans="1:15" ht="15.75">
      <c r="A2" s="661" t="s">
        <v>517</v>
      </c>
      <c r="B2" s="661"/>
      <c r="C2" s="661"/>
      <c r="D2" s="661"/>
      <c r="E2" s="661"/>
      <c r="F2" s="661"/>
      <c r="G2" s="661"/>
      <c r="H2" s="661"/>
      <c r="I2" s="661"/>
      <c r="J2" s="661"/>
      <c r="K2" s="661"/>
      <c r="L2" s="661"/>
      <c r="M2" s="661"/>
      <c r="N2" s="661"/>
      <c r="O2" s="661"/>
    </row>
    <row r="3" spans="1:15" ht="15">
      <c r="A3" s="785" t="s">
        <v>560</v>
      </c>
      <c r="B3" s="785"/>
      <c r="C3" s="785"/>
      <c r="D3" s="785"/>
      <c r="E3" s="785"/>
      <c r="F3" s="785"/>
      <c r="G3" s="785"/>
      <c r="H3" s="785"/>
      <c r="I3" s="785"/>
      <c r="J3" s="785"/>
      <c r="K3" s="785"/>
      <c r="L3" s="785"/>
      <c r="M3" s="785"/>
      <c r="N3" s="785"/>
      <c r="O3" s="785"/>
    </row>
    <row r="4" spans="1:15" ht="15">
      <c r="A4" s="209"/>
      <c r="B4" s="209"/>
      <c r="C4" s="209"/>
      <c r="D4" s="209"/>
      <c r="E4" s="209"/>
      <c r="F4" s="209"/>
      <c r="G4" s="209"/>
      <c r="H4" s="209"/>
      <c r="I4" s="209"/>
      <c r="J4" s="209"/>
      <c r="K4" s="209"/>
      <c r="L4" s="209"/>
      <c r="M4" s="209"/>
      <c r="N4" s="209"/>
      <c r="O4" s="209"/>
    </row>
    <row r="5" spans="1:15" ht="12.75">
      <c r="A5" s="782" t="s">
        <v>73</v>
      </c>
      <c r="B5" s="782" t="s">
        <v>518</v>
      </c>
      <c r="C5" s="814" t="s">
        <v>519</v>
      </c>
      <c r="D5" s="815"/>
      <c r="E5" s="815"/>
      <c r="F5" s="816"/>
      <c r="G5" s="820" t="s">
        <v>520</v>
      </c>
      <c r="H5" s="821"/>
      <c r="I5" s="821"/>
      <c r="J5" s="822"/>
      <c r="K5" s="820" t="s">
        <v>521</v>
      </c>
      <c r="L5" s="821"/>
      <c r="M5" s="821"/>
      <c r="N5" s="822"/>
      <c r="O5" s="782" t="s">
        <v>144</v>
      </c>
    </row>
    <row r="6" spans="1:15" ht="12.75">
      <c r="A6" s="783"/>
      <c r="B6" s="783"/>
      <c r="C6" s="817"/>
      <c r="D6" s="818"/>
      <c r="E6" s="818"/>
      <c r="F6" s="819"/>
      <c r="G6" s="823"/>
      <c r="H6" s="824"/>
      <c r="I6" s="824"/>
      <c r="J6" s="825"/>
      <c r="K6" s="823"/>
      <c r="L6" s="824"/>
      <c r="M6" s="824"/>
      <c r="N6" s="825"/>
      <c r="O6" s="783"/>
    </row>
    <row r="7" spans="1:15" ht="15">
      <c r="A7" s="783"/>
      <c r="B7" s="783"/>
      <c r="C7" s="658" t="s">
        <v>82</v>
      </c>
      <c r="D7" s="761" t="s">
        <v>98</v>
      </c>
      <c r="E7" s="826"/>
      <c r="F7" s="762"/>
      <c r="G7" s="658" t="s">
        <v>82</v>
      </c>
      <c r="H7" s="761" t="s">
        <v>98</v>
      </c>
      <c r="I7" s="826"/>
      <c r="J7" s="762"/>
      <c r="K7" s="658" t="s">
        <v>82</v>
      </c>
      <c r="L7" s="761" t="s">
        <v>98</v>
      </c>
      <c r="M7" s="826"/>
      <c r="N7" s="762"/>
      <c r="O7" s="783"/>
    </row>
    <row r="8" spans="1:15" ht="12.75">
      <c r="A8" s="783"/>
      <c r="B8" s="783"/>
      <c r="C8" s="659"/>
      <c r="D8" s="658" t="s">
        <v>522</v>
      </c>
      <c r="E8" s="782" t="s">
        <v>92</v>
      </c>
      <c r="F8" s="827" t="s">
        <v>100</v>
      </c>
      <c r="G8" s="659"/>
      <c r="H8" s="658" t="s">
        <v>522</v>
      </c>
      <c r="I8" s="782" t="s">
        <v>92</v>
      </c>
      <c r="J8" s="827" t="s">
        <v>100</v>
      </c>
      <c r="K8" s="659"/>
      <c r="L8" s="658" t="s">
        <v>522</v>
      </c>
      <c r="M8" s="782" t="s">
        <v>92</v>
      </c>
      <c r="N8" s="827" t="s">
        <v>100</v>
      </c>
      <c r="O8" s="783"/>
    </row>
    <row r="9" spans="1:15" ht="31.5" customHeight="1">
      <c r="A9" s="784"/>
      <c r="B9" s="784"/>
      <c r="C9" s="660"/>
      <c r="D9" s="660"/>
      <c r="E9" s="784"/>
      <c r="F9" s="828"/>
      <c r="G9" s="660"/>
      <c r="H9" s="660"/>
      <c r="I9" s="784"/>
      <c r="J9" s="828"/>
      <c r="K9" s="660"/>
      <c r="L9" s="660"/>
      <c r="M9" s="784"/>
      <c r="N9" s="828"/>
      <c r="O9" s="784"/>
    </row>
    <row r="10" spans="1:15" ht="12.75">
      <c r="A10" s="51">
        <v>1</v>
      </c>
      <c r="B10" s="51">
        <v>2</v>
      </c>
      <c r="C10" s="51">
        <v>3</v>
      </c>
      <c r="D10" s="51">
        <v>4</v>
      </c>
      <c r="E10" s="51">
        <v>5</v>
      </c>
      <c r="F10" s="51">
        <v>6</v>
      </c>
      <c r="G10" s="51">
        <v>7</v>
      </c>
      <c r="H10" s="51">
        <v>8</v>
      </c>
      <c r="I10" s="51">
        <v>9</v>
      </c>
      <c r="J10" s="51">
        <v>10</v>
      </c>
      <c r="K10" s="51">
        <v>11</v>
      </c>
      <c r="L10" s="51">
        <v>12</v>
      </c>
      <c r="M10" s="51">
        <v>13</v>
      </c>
      <c r="N10" s="51">
        <v>14</v>
      </c>
      <c r="O10" s="51">
        <v>15</v>
      </c>
    </row>
    <row r="11" spans="1:15" ht="14.25">
      <c r="A11" s="242"/>
      <c r="B11" s="243" t="s">
        <v>99</v>
      </c>
      <c r="C11" s="242">
        <f>SUM(C12:C31)</f>
        <v>620</v>
      </c>
      <c r="D11" s="242">
        <f>SUM(D12:D31)</f>
        <v>620</v>
      </c>
      <c r="E11" s="242">
        <f>SUM(E12:E31)</f>
        <v>459</v>
      </c>
      <c r="F11" s="242"/>
      <c r="G11" s="242">
        <f>SUM(G12:G31)</f>
        <v>511</v>
      </c>
      <c r="H11" s="242">
        <f>SUM(H12:H31)</f>
        <v>511</v>
      </c>
      <c r="I11" s="242">
        <f>SUM(I12:I31)</f>
        <v>459</v>
      </c>
      <c r="J11" s="242"/>
      <c r="K11" s="242">
        <f>SUM(K12:K31)</f>
        <v>1116</v>
      </c>
      <c r="L11" s="242">
        <f>SUM(L12:L31)</f>
        <v>1116</v>
      </c>
      <c r="M11" s="242">
        <f>SUM(M12:M31)</f>
        <v>815</v>
      </c>
      <c r="N11" s="242"/>
      <c r="O11" s="242"/>
    </row>
    <row r="12" spans="1:15" ht="15">
      <c r="A12" s="84">
        <v>1</v>
      </c>
      <c r="B12" s="241" t="s">
        <v>523</v>
      </c>
      <c r="C12" s="244"/>
      <c r="D12" s="244"/>
      <c r="E12" s="84"/>
      <c r="F12" s="84"/>
      <c r="G12" s="84"/>
      <c r="H12" s="84"/>
      <c r="I12" s="84"/>
      <c r="J12" s="84"/>
      <c r="K12" s="84"/>
      <c r="L12" s="84"/>
      <c r="M12" s="84"/>
      <c r="N12" s="84"/>
      <c r="O12" s="84"/>
    </row>
    <row r="13" spans="1:15" ht="15">
      <c r="A13" s="84">
        <v>2</v>
      </c>
      <c r="B13" s="245" t="s">
        <v>524</v>
      </c>
      <c r="C13" s="246">
        <v>156</v>
      </c>
      <c r="D13" s="246">
        <v>156</v>
      </c>
      <c r="E13" s="247">
        <v>76</v>
      </c>
      <c r="F13" s="84"/>
      <c r="G13" s="84">
        <v>115</v>
      </c>
      <c r="H13" s="84">
        <v>115</v>
      </c>
      <c r="I13" s="84">
        <v>81</v>
      </c>
      <c r="J13" s="84"/>
      <c r="K13" s="84">
        <v>296</v>
      </c>
      <c r="L13" s="84">
        <v>296</v>
      </c>
      <c r="M13" s="84">
        <v>142</v>
      </c>
      <c r="N13" s="84"/>
      <c r="O13" s="84"/>
    </row>
    <row r="14" spans="1:15" ht="15">
      <c r="A14" s="84">
        <v>3</v>
      </c>
      <c r="B14" s="245" t="s">
        <v>525</v>
      </c>
      <c r="C14" s="86"/>
      <c r="D14" s="86"/>
      <c r="E14" s="247"/>
      <c r="F14" s="84"/>
      <c r="G14" s="84"/>
      <c r="H14" s="84"/>
      <c r="I14" s="84"/>
      <c r="J14" s="84"/>
      <c r="K14" s="84"/>
      <c r="L14" s="84"/>
      <c r="M14" s="84"/>
      <c r="N14" s="84"/>
      <c r="O14" s="84"/>
    </row>
    <row r="15" spans="1:15" ht="15">
      <c r="A15" s="84">
        <v>4</v>
      </c>
      <c r="B15" s="245" t="s">
        <v>479</v>
      </c>
      <c r="C15" s="86"/>
      <c r="D15" s="86"/>
      <c r="E15" s="247"/>
      <c r="F15" s="84"/>
      <c r="G15" s="84"/>
      <c r="H15" s="84"/>
      <c r="I15" s="84"/>
      <c r="J15" s="84"/>
      <c r="K15" s="84"/>
      <c r="L15" s="84"/>
      <c r="M15" s="84"/>
      <c r="N15" s="84"/>
      <c r="O15" s="84"/>
    </row>
    <row r="16" spans="1:15" ht="15">
      <c r="A16" s="84">
        <v>5</v>
      </c>
      <c r="B16" s="245" t="s">
        <v>526</v>
      </c>
      <c r="C16" s="86">
        <v>76</v>
      </c>
      <c r="D16" s="248">
        <v>76</v>
      </c>
      <c r="E16" s="247">
        <v>55</v>
      </c>
      <c r="F16" s="84"/>
      <c r="G16" s="84">
        <v>118</v>
      </c>
      <c r="H16" s="84">
        <v>118</v>
      </c>
      <c r="I16" s="84">
        <v>112</v>
      </c>
      <c r="J16" s="84"/>
      <c r="K16" s="84">
        <v>166</v>
      </c>
      <c r="L16" s="84">
        <v>166</v>
      </c>
      <c r="M16" s="84">
        <v>132</v>
      </c>
      <c r="N16" s="84"/>
      <c r="O16" s="84"/>
    </row>
    <row r="17" spans="1:15" ht="15">
      <c r="A17" s="84">
        <v>6</v>
      </c>
      <c r="B17" s="245" t="s">
        <v>481</v>
      </c>
      <c r="C17" s="86">
        <v>0</v>
      </c>
      <c r="D17" s="86"/>
      <c r="E17" s="247"/>
      <c r="F17" s="84"/>
      <c r="G17" s="84">
        <v>37</v>
      </c>
      <c r="H17" s="84">
        <v>37</v>
      </c>
      <c r="I17" s="84">
        <v>37</v>
      </c>
      <c r="J17" s="84"/>
      <c r="K17" s="84"/>
      <c r="L17" s="84"/>
      <c r="M17" s="84"/>
      <c r="N17" s="84"/>
      <c r="O17" s="84"/>
    </row>
    <row r="18" spans="1:15" ht="15">
      <c r="A18" s="84">
        <v>7</v>
      </c>
      <c r="B18" s="245" t="s">
        <v>482</v>
      </c>
      <c r="C18" s="86"/>
      <c r="D18" s="86"/>
      <c r="E18" s="247"/>
      <c r="F18" s="84"/>
      <c r="G18" s="84"/>
      <c r="H18" s="84"/>
      <c r="I18" s="84"/>
      <c r="J18" s="84"/>
      <c r="K18" s="84"/>
      <c r="L18" s="84"/>
      <c r="M18" s="84"/>
      <c r="N18" s="84"/>
      <c r="O18" s="84"/>
    </row>
    <row r="19" spans="1:15" ht="15">
      <c r="A19" s="84">
        <v>8</v>
      </c>
      <c r="B19" s="245" t="s">
        <v>527</v>
      </c>
      <c r="C19" s="86"/>
      <c r="D19" s="86"/>
      <c r="E19" s="247"/>
      <c r="F19" s="84"/>
      <c r="G19" s="84"/>
      <c r="H19" s="84"/>
      <c r="I19" s="84"/>
      <c r="J19" s="84"/>
      <c r="K19" s="84"/>
      <c r="L19" s="84"/>
      <c r="M19" s="84"/>
      <c r="N19" s="84"/>
      <c r="O19" s="84"/>
    </row>
    <row r="20" spans="1:15" ht="15">
      <c r="A20" s="84">
        <v>9</v>
      </c>
      <c r="B20" s="245" t="s">
        <v>528</v>
      </c>
      <c r="C20" s="86">
        <v>126</v>
      </c>
      <c r="D20" s="248">
        <v>126</v>
      </c>
      <c r="E20" s="247">
        <v>120</v>
      </c>
      <c r="F20" s="84"/>
      <c r="G20" s="84"/>
      <c r="H20" s="84"/>
      <c r="I20" s="84"/>
      <c r="J20" s="84"/>
      <c r="K20" s="84">
        <v>249</v>
      </c>
      <c r="L20" s="84">
        <v>249</v>
      </c>
      <c r="M20" s="84">
        <v>235</v>
      </c>
      <c r="N20" s="84"/>
      <c r="O20" s="84"/>
    </row>
    <row r="21" spans="1:15" ht="15">
      <c r="A21" s="84">
        <v>10</v>
      </c>
      <c r="B21" s="245" t="s">
        <v>529</v>
      </c>
      <c r="C21" s="86"/>
      <c r="D21" s="86"/>
      <c r="E21" s="247"/>
      <c r="F21" s="84"/>
      <c r="G21" s="84"/>
      <c r="H21" s="84"/>
      <c r="I21" s="84"/>
      <c r="J21" s="84"/>
      <c r="K21" s="84"/>
      <c r="L21" s="84"/>
      <c r="M21" s="84"/>
      <c r="N21" s="84"/>
      <c r="O21" s="84"/>
    </row>
    <row r="22" spans="1:15" ht="15">
      <c r="A22" s="84">
        <v>11</v>
      </c>
      <c r="B22" s="245" t="s">
        <v>530</v>
      </c>
      <c r="C22" s="86"/>
      <c r="D22" s="86"/>
      <c r="E22" s="247"/>
      <c r="F22" s="84"/>
      <c r="G22" s="84"/>
      <c r="H22" s="84"/>
      <c r="I22" s="84"/>
      <c r="J22" s="84"/>
      <c r="K22" s="84"/>
      <c r="L22" s="84"/>
      <c r="M22" s="84"/>
      <c r="N22" s="84"/>
      <c r="O22" s="84"/>
    </row>
    <row r="23" spans="1:15" ht="15">
      <c r="A23" s="84">
        <v>12</v>
      </c>
      <c r="B23" s="245" t="s">
        <v>531</v>
      </c>
      <c r="C23" s="86"/>
      <c r="D23" s="86"/>
      <c r="E23" s="247"/>
      <c r="F23" s="84"/>
      <c r="G23" s="84"/>
      <c r="H23" s="84"/>
      <c r="I23" s="84"/>
      <c r="J23" s="84"/>
      <c r="K23" s="84"/>
      <c r="L23" s="84"/>
      <c r="M23" s="84"/>
      <c r="N23" s="84"/>
      <c r="O23" s="84"/>
    </row>
    <row r="24" spans="1:15" ht="15">
      <c r="A24" s="84">
        <v>13</v>
      </c>
      <c r="B24" s="245" t="s">
        <v>532</v>
      </c>
      <c r="C24" s="86"/>
      <c r="D24" s="86"/>
      <c r="E24" s="247"/>
      <c r="F24" s="84"/>
      <c r="G24" s="84"/>
      <c r="H24" s="84"/>
      <c r="I24" s="84"/>
      <c r="J24" s="84"/>
      <c r="K24" s="84"/>
      <c r="L24" s="84"/>
      <c r="N24" s="84"/>
      <c r="O24" s="84"/>
    </row>
    <row r="25" spans="1:15" ht="15">
      <c r="A25" s="84">
        <v>14</v>
      </c>
      <c r="B25" s="245" t="s">
        <v>533</v>
      </c>
      <c r="C25" s="86"/>
      <c r="D25" s="86"/>
      <c r="E25" s="247"/>
      <c r="F25" s="84"/>
      <c r="G25" s="84"/>
      <c r="H25" s="84"/>
      <c r="I25" s="84"/>
      <c r="J25" s="84"/>
      <c r="K25" s="84"/>
      <c r="L25" s="84"/>
      <c r="M25" s="84"/>
      <c r="N25" s="84"/>
      <c r="O25" s="84"/>
    </row>
    <row r="26" spans="1:15" ht="15">
      <c r="A26" s="84">
        <v>15</v>
      </c>
      <c r="B26" s="249" t="s">
        <v>493</v>
      </c>
      <c r="C26" s="86">
        <v>175</v>
      </c>
      <c r="D26" s="248">
        <v>175</v>
      </c>
      <c r="E26" s="247">
        <v>128</v>
      </c>
      <c r="F26" s="84"/>
      <c r="G26" s="84"/>
      <c r="H26" s="84"/>
      <c r="I26" s="84"/>
      <c r="J26" s="84"/>
      <c r="K26" s="84">
        <v>258</v>
      </c>
      <c r="L26" s="84">
        <v>258</v>
      </c>
      <c r="M26" s="84">
        <v>184</v>
      </c>
      <c r="N26" s="84"/>
      <c r="O26" s="84"/>
    </row>
    <row r="27" spans="1:15" ht="15">
      <c r="A27" s="84">
        <v>16</v>
      </c>
      <c r="B27" s="245" t="s">
        <v>534</v>
      </c>
      <c r="C27" s="86">
        <v>42</v>
      </c>
      <c r="D27" s="86">
        <v>42</v>
      </c>
      <c r="E27" s="247">
        <v>38</v>
      </c>
      <c r="F27" s="84"/>
      <c r="G27" s="84">
        <v>241</v>
      </c>
      <c r="H27" s="84">
        <v>241</v>
      </c>
      <c r="I27" s="84">
        <v>229</v>
      </c>
      <c r="J27" s="84"/>
      <c r="K27" s="84">
        <v>102</v>
      </c>
      <c r="L27" s="84">
        <v>102</v>
      </c>
      <c r="M27" s="84">
        <v>80</v>
      </c>
      <c r="N27" s="84"/>
      <c r="O27" s="84"/>
    </row>
    <row r="28" spans="1:15" ht="15">
      <c r="A28" s="84">
        <v>17</v>
      </c>
      <c r="B28" s="245" t="s">
        <v>495</v>
      </c>
      <c r="C28" s="86"/>
      <c r="D28" s="86"/>
      <c r="E28" s="247"/>
      <c r="F28" s="84"/>
      <c r="G28" s="84"/>
      <c r="H28" s="84"/>
      <c r="I28" s="84"/>
      <c r="J28" s="84"/>
      <c r="K28" s="84"/>
      <c r="L28" s="84"/>
      <c r="M28" s="84"/>
      <c r="N28" s="84"/>
      <c r="O28" s="84"/>
    </row>
    <row r="29" spans="1:15" ht="15">
      <c r="A29" s="84">
        <v>18</v>
      </c>
      <c r="B29" s="84" t="s">
        <v>535</v>
      </c>
      <c r="C29" s="84"/>
      <c r="D29" s="84"/>
      <c r="E29" s="84"/>
      <c r="F29" s="84"/>
      <c r="G29" s="84"/>
      <c r="H29" s="84"/>
      <c r="I29" s="84"/>
      <c r="J29" s="84"/>
      <c r="K29" s="84"/>
      <c r="L29" s="84"/>
      <c r="M29" s="84"/>
      <c r="N29" s="84"/>
      <c r="O29" s="84"/>
    </row>
    <row r="30" spans="1:15" ht="15">
      <c r="A30" s="84">
        <v>19</v>
      </c>
      <c r="B30" s="84" t="s">
        <v>536</v>
      </c>
      <c r="C30" s="84">
        <v>45</v>
      </c>
      <c r="D30" s="84">
        <v>45</v>
      </c>
      <c r="E30" s="84">
        <v>42</v>
      </c>
      <c r="F30" s="84"/>
      <c r="G30" s="84"/>
      <c r="H30" s="84"/>
      <c r="I30" s="84"/>
      <c r="J30" s="84"/>
      <c r="K30" s="84">
        <v>45</v>
      </c>
      <c r="L30" s="84">
        <v>45</v>
      </c>
      <c r="M30" s="84">
        <v>42</v>
      </c>
      <c r="N30" s="84"/>
      <c r="O30" s="84"/>
    </row>
    <row r="31" spans="1:15" ht="15">
      <c r="A31" s="207"/>
      <c r="B31" s="207"/>
      <c r="C31" s="207"/>
      <c r="D31" s="207"/>
      <c r="E31" s="207"/>
      <c r="F31" s="207"/>
      <c r="G31" s="207"/>
      <c r="H31" s="207"/>
      <c r="I31" s="207"/>
      <c r="J31" s="207"/>
      <c r="K31" s="207"/>
      <c r="L31" s="207"/>
      <c r="M31" s="207"/>
      <c r="N31" s="207"/>
      <c r="O31" s="207"/>
    </row>
  </sheetData>
  <sheetProtection/>
  <mergeCells count="23">
    <mergeCell ref="L8:L9"/>
    <mergeCell ref="M8:M9"/>
    <mergeCell ref="N8:N9"/>
    <mergeCell ref="G7:G9"/>
    <mergeCell ref="H7:J7"/>
    <mergeCell ref="K7:K9"/>
    <mergeCell ref="L7:N7"/>
    <mergeCell ref="D8:D9"/>
    <mergeCell ref="E8:E9"/>
    <mergeCell ref="F8:F9"/>
    <mergeCell ref="H8:H9"/>
    <mergeCell ref="I8:I9"/>
    <mergeCell ref="J8:J9"/>
    <mergeCell ref="A2:O2"/>
    <mergeCell ref="A3:O3"/>
    <mergeCell ref="A5:A9"/>
    <mergeCell ref="B5:B9"/>
    <mergeCell ref="C5:F6"/>
    <mergeCell ref="G5:J6"/>
    <mergeCell ref="K5:N6"/>
    <mergeCell ref="O5:O9"/>
    <mergeCell ref="C7:C9"/>
    <mergeCell ref="D7:F7"/>
  </mergeCells>
  <printOptions/>
  <pageMargins left="0.7" right="0.7" top="0.75" bottom="0.75" header="0.3" footer="0.3"/>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O13"/>
  <sheetViews>
    <sheetView zoomScalePageLayoutView="0" workbookViewId="0" topLeftCell="A1">
      <selection activeCell="A5" sqref="A5:N5"/>
    </sheetView>
  </sheetViews>
  <sheetFormatPr defaultColWidth="9.140625" defaultRowHeight="12.75"/>
  <cols>
    <col min="4" max="4" width="12.8515625" style="0" customWidth="1"/>
    <col min="6" max="6" width="11.140625" style="0" customWidth="1"/>
    <col min="8" max="8" width="7.00390625" style="0" customWidth="1"/>
    <col min="9" max="9" width="6.57421875" style="0" customWidth="1"/>
  </cols>
  <sheetData>
    <row r="1" spans="1:14" ht="12.75">
      <c r="A1" s="134"/>
      <c r="B1" s="134"/>
      <c r="C1" s="134"/>
      <c r="D1" s="134"/>
      <c r="E1" s="134"/>
      <c r="F1" s="134"/>
      <c r="G1" s="134"/>
      <c r="H1" s="134"/>
      <c r="I1" s="134"/>
      <c r="J1" s="134"/>
      <c r="K1" s="134"/>
      <c r="L1" s="134"/>
      <c r="M1" s="134"/>
      <c r="N1" s="134"/>
    </row>
    <row r="2" spans="1:14" ht="18.75">
      <c r="A2" s="829" t="s">
        <v>230</v>
      </c>
      <c r="B2" s="829"/>
      <c r="C2" s="829"/>
      <c r="D2" s="829"/>
      <c r="E2" s="829"/>
      <c r="F2" s="829"/>
      <c r="G2" s="829"/>
      <c r="H2" s="829"/>
      <c r="I2" s="829"/>
      <c r="J2" s="829"/>
      <c r="K2" s="829"/>
      <c r="L2" s="829"/>
      <c r="M2" s="829"/>
      <c r="N2" s="829"/>
    </row>
    <row r="3" spans="1:14" ht="18.75">
      <c r="A3" s="829"/>
      <c r="B3" s="829"/>
      <c r="C3" s="829"/>
      <c r="D3" s="829"/>
      <c r="E3" s="829"/>
      <c r="F3" s="829"/>
      <c r="G3" s="829"/>
      <c r="H3" s="829"/>
      <c r="I3" s="829"/>
      <c r="J3" s="829"/>
      <c r="K3" s="829"/>
      <c r="L3" s="829"/>
      <c r="M3" s="829"/>
      <c r="N3" s="829"/>
    </row>
    <row r="4" spans="1:15" ht="3.75" customHeight="1">
      <c r="A4" s="830"/>
      <c r="B4" s="830"/>
      <c r="C4" s="830"/>
      <c r="D4" s="830"/>
      <c r="E4" s="830"/>
      <c r="F4" s="830"/>
      <c r="G4" s="830"/>
      <c r="H4" s="830"/>
      <c r="I4" s="830"/>
      <c r="J4" s="830"/>
      <c r="K4" s="830"/>
      <c r="L4" s="830"/>
      <c r="M4" s="830"/>
      <c r="N4" s="830"/>
      <c r="O4" s="8"/>
    </row>
    <row r="5" spans="1:14" ht="185.25" customHeight="1">
      <c r="A5" s="831" t="s">
        <v>589</v>
      </c>
      <c r="B5" s="831"/>
      <c r="C5" s="831"/>
      <c r="D5" s="831"/>
      <c r="E5" s="831"/>
      <c r="F5" s="831"/>
      <c r="G5" s="831"/>
      <c r="H5" s="831"/>
      <c r="I5" s="831"/>
      <c r="J5" s="831"/>
      <c r="K5" s="831"/>
      <c r="L5" s="831"/>
      <c r="M5" s="831"/>
      <c r="N5" s="831"/>
    </row>
    <row r="6" spans="1:14" s="64" customFormat="1" ht="9.75" customHeight="1">
      <c r="A6" s="831"/>
      <c r="B6" s="831"/>
      <c r="C6" s="831"/>
      <c r="D6" s="831"/>
      <c r="E6" s="831"/>
      <c r="F6" s="831"/>
      <c r="G6" s="831"/>
      <c r="H6" s="831"/>
      <c r="I6" s="831"/>
      <c r="J6" s="831"/>
      <c r="K6" s="831"/>
      <c r="L6" s="831"/>
      <c r="M6" s="831"/>
      <c r="N6" s="831"/>
    </row>
    <row r="7" spans="1:14" s="136" customFormat="1" ht="18.75">
      <c r="A7" s="135"/>
      <c r="B7" s="56"/>
      <c r="C7" s="56"/>
      <c r="D7" s="56"/>
      <c r="E7" s="56"/>
      <c r="F7" s="135"/>
      <c r="G7" s="135"/>
      <c r="H7" s="135"/>
      <c r="I7" s="135"/>
      <c r="K7" s="135"/>
      <c r="L7" s="137" t="s">
        <v>586</v>
      </c>
      <c r="M7" s="135"/>
      <c r="N7" s="135"/>
    </row>
    <row r="8" spans="1:14" s="140" customFormat="1" ht="18.75">
      <c r="A8" s="138"/>
      <c r="B8" s="121" t="s">
        <v>324</v>
      </c>
      <c r="C8" s="139"/>
      <c r="D8" s="138"/>
      <c r="E8" s="139"/>
      <c r="F8" s="121" t="s">
        <v>325</v>
      </c>
      <c r="G8" s="138"/>
      <c r="H8" s="138"/>
      <c r="I8" s="138"/>
      <c r="K8" s="138"/>
      <c r="L8" s="121" t="s">
        <v>548</v>
      </c>
      <c r="M8" s="138"/>
      <c r="N8" s="138"/>
    </row>
    <row r="9" s="136" customFormat="1" ht="18.75">
      <c r="L9" s="121"/>
    </row>
    <row r="10" s="134" customFormat="1" ht="12.75"/>
    <row r="11" s="134" customFormat="1" ht="19.5" customHeight="1"/>
    <row r="12" s="134" customFormat="1" ht="12.75"/>
    <row r="13" spans="2:14" s="141" customFormat="1" ht="18.75">
      <c r="B13" s="142" t="s">
        <v>326</v>
      </c>
      <c r="F13" s="142" t="s">
        <v>338</v>
      </c>
      <c r="J13" s="832" t="s">
        <v>549</v>
      </c>
      <c r="K13" s="832"/>
      <c r="L13" s="832"/>
      <c r="M13" s="832"/>
      <c r="N13" s="832"/>
    </row>
    <row r="14" s="134" customFormat="1" ht="12.75"/>
    <row r="15" s="134" customFormat="1" ht="12.75"/>
    <row r="16" s="134" customFormat="1" ht="12.75"/>
    <row r="17" s="134" customFormat="1" ht="12.75"/>
    <row r="18" s="134" customFormat="1" ht="12.75"/>
    <row r="19" s="134" customFormat="1" ht="12.75"/>
    <row r="20" s="134" customFormat="1" ht="12.75"/>
    <row r="21" s="134" customFormat="1" ht="12.75"/>
    <row r="22" s="134" customFormat="1" ht="12.75"/>
    <row r="23" s="134" customFormat="1" ht="12.75"/>
    <row r="24" s="134" customFormat="1" ht="12.75"/>
    <row r="25" s="134" customFormat="1" ht="12.75"/>
    <row r="26" s="134" customFormat="1" ht="12.75"/>
    <row r="27" s="134" customFormat="1" ht="12.75"/>
    <row r="28" s="134" customFormat="1" ht="12.75"/>
    <row r="29" s="134" customFormat="1" ht="12.75"/>
  </sheetData>
  <sheetProtection/>
  <mergeCells count="6">
    <mergeCell ref="A2:N2"/>
    <mergeCell ref="A3:N3"/>
    <mergeCell ref="A4:N4"/>
    <mergeCell ref="A5:N5"/>
    <mergeCell ref="A6:N6"/>
    <mergeCell ref="J13:N13"/>
  </mergeCells>
  <printOptions/>
  <pageMargins left="0.95"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X55"/>
  <sheetViews>
    <sheetView zoomScalePageLayoutView="0" workbookViewId="0" topLeftCell="A21">
      <selection activeCell="B38" sqref="B38"/>
    </sheetView>
  </sheetViews>
  <sheetFormatPr defaultColWidth="9.140625" defaultRowHeight="12.75"/>
  <cols>
    <col min="1" max="1" width="4.421875" style="90" customWidth="1"/>
    <col min="2" max="2" width="20.140625" style="90" customWidth="1"/>
    <col min="3" max="3" width="11.421875" style="90" customWidth="1"/>
    <col min="4" max="4" width="7.7109375" style="90" customWidth="1"/>
    <col min="5" max="6" width="10.00390625" style="90" customWidth="1"/>
    <col min="7" max="7" width="9.7109375" style="90" customWidth="1"/>
    <col min="8" max="8" width="8.28125" style="90" customWidth="1"/>
    <col min="9" max="9" width="6.00390625" style="90" customWidth="1"/>
    <col min="10" max="10" width="9.7109375" style="90" customWidth="1"/>
    <col min="11" max="11" width="12.00390625" style="90" customWidth="1"/>
    <col min="12" max="12" width="9.28125" style="90" bestFit="1" customWidth="1"/>
    <col min="13" max="13" width="8.28125" style="90" customWidth="1"/>
    <col min="14" max="14" width="10.00390625" style="90" customWidth="1"/>
    <col min="15" max="15" width="11.7109375" style="90" customWidth="1"/>
    <col min="16" max="16" width="9.8515625" style="90" customWidth="1"/>
    <col min="17" max="17" width="9.7109375" style="90" customWidth="1"/>
    <col min="18" max="18" width="8.57421875" style="90" customWidth="1"/>
    <col min="19" max="19" width="9.7109375" style="90" customWidth="1"/>
    <col min="20" max="20" width="9.421875" style="90" customWidth="1"/>
    <col min="21" max="21" width="9.140625" style="90" customWidth="1"/>
    <col min="22" max="23" width="11.57421875" style="90" bestFit="1" customWidth="1"/>
    <col min="24" max="24" width="14.00390625" style="90" customWidth="1"/>
    <col min="25" max="16384" width="9.140625" style="90" customWidth="1"/>
  </cols>
  <sheetData>
    <row r="1" spans="1:20" ht="15.75">
      <c r="A1" s="553" t="s">
        <v>384</v>
      </c>
      <c r="B1" s="553"/>
      <c r="C1" s="553"/>
      <c r="D1" s="553"/>
      <c r="E1" s="553"/>
      <c r="F1" s="553"/>
      <c r="G1" s="553"/>
      <c r="H1" s="553"/>
      <c r="I1" s="553"/>
      <c r="J1" s="153"/>
      <c r="K1" s="553"/>
      <c r="L1" s="553"/>
      <c r="M1" s="553"/>
      <c r="N1" s="553"/>
      <c r="O1" s="553"/>
      <c r="P1" s="553"/>
      <c r="Q1" s="553"/>
      <c r="R1" s="553"/>
      <c r="S1" s="553"/>
      <c r="T1" s="553"/>
    </row>
    <row r="2" spans="1:20" ht="15.75">
      <c r="A2" s="661" t="s">
        <v>385</v>
      </c>
      <c r="B2" s="661"/>
      <c r="C2" s="661"/>
      <c r="D2" s="661"/>
      <c r="E2" s="661"/>
      <c r="F2" s="661"/>
      <c r="G2" s="661"/>
      <c r="H2" s="661"/>
      <c r="I2" s="661"/>
      <c r="J2" s="661"/>
      <c r="K2" s="661"/>
      <c r="L2" s="661"/>
      <c r="M2" s="661"/>
      <c r="N2" s="661"/>
      <c r="O2" s="661"/>
      <c r="P2" s="661"/>
      <c r="Q2" s="661"/>
      <c r="R2" s="661"/>
      <c r="S2" s="661"/>
      <c r="T2" s="661"/>
    </row>
    <row r="3" spans="1:20" ht="15.75">
      <c r="A3" s="662" t="s">
        <v>555</v>
      </c>
      <c r="B3" s="662"/>
      <c r="C3" s="662"/>
      <c r="D3" s="662"/>
      <c r="E3" s="662"/>
      <c r="F3" s="662"/>
      <c r="G3" s="662"/>
      <c r="H3" s="662"/>
      <c r="I3" s="662"/>
      <c r="J3" s="662"/>
      <c r="K3" s="662"/>
      <c r="L3" s="662"/>
      <c r="M3" s="662"/>
      <c r="N3" s="662"/>
      <c r="O3" s="662"/>
      <c r="P3" s="662"/>
      <c r="Q3" s="662"/>
      <c r="R3" s="662"/>
      <c r="S3" s="662"/>
      <c r="T3" s="662"/>
    </row>
    <row r="4" spans="1:20" ht="15.75">
      <c r="A4" s="663" t="s">
        <v>386</v>
      </c>
      <c r="B4" s="663"/>
      <c r="C4" s="663"/>
      <c r="D4" s="663"/>
      <c r="E4" s="663"/>
      <c r="F4" s="663"/>
      <c r="G4" s="663"/>
      <c r="H4" s="663"/>
      <c r="I4" s="663"/>
      <c r="J4" s="663"/>
      <c r="K4" s="663"/>
      <c r="L4" s="663"/>
      <c r="M4" s="663"/>
      <c r="N4" s="663"/>
      <c r="O4" s="663"/>
      <c r="P4" s="663"/>
      <c r="Q4" s="663"/>
      <c r="R4" s="663"/>
      <c r="S4" s="663"/>
      <c r="T4" s="663"/>
    </row>
    <row r="5" spans="1:20" ht="20.25" customHeight="1">
      <c r="A5" s="658" t="s">
        <v>73</v>
      </c>
      <c r="B5" s="658" t="s">
        <v>387</v>
      </c>
      <c r="C5" s="656" t="s">
        <v>388</v>
      </c>
      <c r="D5" s="664"/>
      <c r="E5" s="664"/>
      <c r="F5" s="664"/>
      <c r="G5" s="664"/>
      <c r="H5" s="664"/>
      <c r="I5" s="664"/>
      <c r="J5" s="657"/>
      <c r="K5" s="656" t="s">
        <v>389</v>
      </c>
      <c r="L5" s="664"/>
      <c r="M5" s="664"/>
      <c r="N5" s="664"/>
      <c r="O5" s="664"/>
      <c r="P5" s="664"/>
      <c r="Q5" s="664"/>
      <c r="R5" s="664"/>
      <c r="S5" s="664"/>
      <c r="T5" s="657"/>
    </row>
    <row r="6" spans="1:20" ht="21" customHeight="1">
      <c r="A6" s="659"/>
      <c r="B6" s="659"/>
      <c r="C6" s="658" t="s">
        <v>90</v>
      </c>
      <c r="D6" s="656" t="s">
        <v>390</v>
      </c>
      <c r="E6" s="657"/>
      <c r="F6" s="658" t="s">
        <v>391</v>
      </c>
      <c r="G6" s="658" t="s">
        <v>590</v>
      </c>
      <c r="H6" s="658" t="s">
        <v>392</v>
      </c>
      <c r="I6" s="658" t="s">
        <v>393</v>
      </c>
      <c r="J6" s="658" t="s">
        <v>394</v>
      </c>
      <c r="K6" s="658" t="s">
        <v>82</v>
      </c>
      <c r="L6" s="656" t="s">
        <v>395</v>
      </c>
      <c r="M6" s="664"/>
      <c r="N6" s="664"/>
      <c r="O6" s="664"/>
      <c r="P6" s="664"/>
      <c r="Q6" s="664"/>
      <c r="R6" s="664"/>
      <c r="S6" s="657"/>
      <c r="T6" s="658" t="s">
        <v>396</v>
      </c>
    </row>
    <row r="7" spans="1:20" ht="16.5" customHeight="1">
      <c r="A7" s="659"/>
      <c r="B7" s="659"/>
      <c r="C7" s="659"/>
      <c r="D7" s="658" t="s">
        <v>397</v>
      </c>
      <c r="E7" s="658" t="s">
        <v>398</v>
      </c>
      <c r="F7" s="659"/>
      <c r="G7" s="659"/>
      <c r="H7" s="659"/>
      <c r="I7" s="659"/>
      <c r="J7" s="659"/>
      <c r="K7" s="659"/>
      <c r="L7" s="658" t="s">
        <v>399</v>
      </c>
      <c r="M7" s="658" t="s">
        <v>400</v>
      </c>
      <c r="N7" s="658" t="s">
        <v>401</v>
      </c>
      <c r="O7" s="658" t="s">
        <v>402</v>
      </c>
      <c r="P7" s="658" t="s">
        <v>403</v>
      </c>
      <c r="Q7" s="658" t="s">
        <v>404</v>
      </c>
      <c r="R7" s="658" t="s">
        <v>591</v>
      </c>
      <c r="S7" s="658" t="s">
        <v>405</v>
      </c>
      <c r="T7" s="659"/>
    </row>
    <row r="8" spans="1:20" ht="51.75" customHeight="1">
      <c r="A8" s="660"/>
      <c r="B8" s="660"/>
      <c r="C8" s="660"/>
      <c r="D8" s="660"/>
      <c r="E8" s="660"/>
      <c r="F8" s="660"/>
      <c r="G8" s="660"/>
      <c r="H8" s="660"/>
      <c r="I8" s="660"/>
      <c r="J8" s="660"/>
      <c r="K8" s="660"/>
      <c r="L8" s="660"/>
      <c r="M8" s="660"/>
      <c r="N8" s="660"/>
      <c r="O8" s="660"/>
      <c r="P8" s="660"/>
      <c r="Q8" s="660"/>
      <c r="R8" s="660"/>
      <c r="S8" s="660"/>
      <c r="T8" s="660"/>
    </row>
    <row r="9" spans="1:20" ht="15">
      <c r="A9" s="554">
        <v>1</v>
      </c>
      <c r="B9" s="555">
        <v>2</v>
      </c>
      <c r="C9" s="554">
        <v>3</v>
      </c>
      <c r="D9" s="555">
        <v>4</v>
      </c>
      <c r="E9" s="554">
        <v>5</v>
      </c>
      <c r="F9" s="555">
        <v>6</v>
      </c>
      <c r="G9" s="554">
        <v>7</v>
      </c>
      <c r="H9" s="555">
        <v>8</v>
      </c>
      <c r="I9" s="554">
        <v>9</v>
      </c>
      <c r="J9" s="555">
        <v>10</v>
      </c>
      <c r="K9" s="554">
        <v>11</v>
      </c>
      <c r="L9" s="555">
        <v>12</v>
      </c>
      <c r="M9" s="554">
        <v>13</v>
      </c>
      <c r="N9" s="555">
        <v>14</v>
      </c>
      <c r="O9" s="554">
        <v>15</v>
      </c>
      <c r="P9" s="555">
        <v>16</v>
      </c>
      <c r="Q9" s="554">
        <v>17</v>
      </c>
      <c r="R9" s="555">
        <v>18</v>
      </c>
      <c r="S9" s="554">
        <v>19</v>
      </c>
      <c r="T9" s="555">
        <v>20</v>
      </c>
    </row>
    <row r="10" spans="1:20" ht="15.75">
      <c r="A10" s="502"/>
      <c r="B10" s="503" t="s">
        <v>276</v>
      </c>
      <c r="C10" s="504"/>
      <c r="D10" s="504"/>
      <c r="E10" s="504"/>
      <c r="F10" s="504"/>
      <c r="G10" s="504"/>
      <c r="H10" s="504"/>
      <c r="I10" s="504"/>
      <c r="J10" s="505"/>
      <c r="K10" s="504"/>
      <c r="L10" s="504"/>
      <c r="M10" s="504"/>
      <c r="N10" s="504"/>
      <c r="O10" s="504"/>
      <c r="P10" s="504"/>
      <c r="Q10" s="504"/>
      <c r="R10" s="504"/>
      <c r="S10" s="504"/>
      <c r="T10" s="504"/>
    </row>
    <row r="11" spans="1:21" s="559" customFormat="1" ht="15.75">
      <c r="A11" s="65" t="s">
        <v>74</v>
      </c>
      <c r="B11" s="556" t="s">
        <v>234</v>
      </c>
      <c r="C11" s="557">
        <f>SUM(C12:C29)</f>
        <v>555080.122</v>
      </c>
      <c r="D11" s="557">
        <f aca="true" t="shared" si="0" ref="D11:T11">SUM(D12:D29)</f>
        <v>0</v>
      </c>
      <c r="E11" s="557">
        <f t="shared" si="0"/>
        <v>111735.243</v>
      </c>
      <c r="F11" s="557">
        <f t="shared" si="0"/>
        <v>373368.129</v>
      </c>
      <c r="G11" s="557">
        <f t="shared" si="0"/>
        <v>42345.952000000005</v>
      </c>
      <c r="H11" s="557">
        <f t="shared" si="0"/>
        <v>0</v>
      </c>
      <c r="I11" s="557">
        <f t="shared" si="0"/>
        <v>0</v>
      </c>
      <c r="J11" s="557">
        <f t="shared" si="0"/>
        <v>27630.798</v>
      </c>
      <c r="K11" s="557">
        <f t="shared" si="0"/>
        <v>555080.122</v>
      </c>
      <c r="L11" s="557">
        <f t="shared" si="0"/>
        <v>516.4</v>
      </c>
      <c r="M11" s="557">
        <f t="shared" si="0"/>
        <v>0</v>
      </c>
      <c r="N11" s="557">
        <f t="shared" si="0"/>
        <v>44242.515</v>
      </c>
      <c r="O11" s="557">
        <f t="shared" si="0"/>
        <v>468521.31999999995</v>
      </c>
      <c r="P11" s="557">
        <f t="shared" si="0"/>
        <v>4703.053</v>
      </c>
      <c r="Q11" s="557">
        <f t="shared" si="0"/>
        <v>37096.833999999995</v>
      </c>
      <c r="R11" s="557">
        <f t="shared" si="0"/>
        <v>0</v>
      </c>
      <c r="S11" s="557">
        <f t="shared" si="0"/>
        <v>0</v>
      </c>
      <c r="T11" s="557">
        <f t="shared" si="0"/>
        <v>0</v>
      </c>
      <c r="U11" s="558"/>
    </row>
    <row r="12" spans="1:24" ht="15.75">
      <c r="A12" s="560">
        <v>1</v>
      </c>
      <c r="B12" s="561" t="s">
        <v>406</v>
      </c>
      <c r="C12" s="562">
        <f>SUM(D12:J12)</f>
        <v>35911.015</v>
      </c>
      <c r="D12" s="562"/>
      <c r="E12" s="562">
        <v>34876.015</v>
      </c>
      <c r="F12" s="562"/>
      <c r="G12" s="562">
        <v>1035</v>
      </c>
      <c r="H12" s="562"/>
      <c r="I12" s="562"/>
      <c r="J12" s="562"/>
      <c r="K12" s="562">
        <f>SUM(L12:S12)</f>
        <v>35911.015</v>
      </c>
      <c r="L12" s="562">
        <v>51.8</v>
      </c>
      <c r="M12" s="562"/>
      <c r="N12" s="562"/>
      <c r="O12" s="563"/>
      <c r="P12" s="562"/>
      <c r="Q12" s="562">
        <f>C12-L12</f>
        <v>35859.215</v>
      </c>
      <c r="R12" s="562"/>
      <c r="S12" s="562"/>
      <c r="T12" s="562"/>
      <c r="U12" s="564"/>
      <c r="V12" s="565"/>
      <c r="W12" s="565"/>
      <c r="X12" s="565"/>
    </row>
    <row r="13" spans="1:24" ht="15.75">
      <c r="A13" s="549">
        <v>2</v>
      </c>
      <c r="B13" s="548" t="s">
        <v>407</v>
      </c>
      <c r="C13" s="562">
        <f aca="true" t="shared" si="1" ref="C13:C29">SUM(D13:J13)</f>
        <v>1242.619</v>
      </c>
      <c r="D13" s="566"/>
      <c r="E13" s="566">
        <v>1123.619</v>
      </c>
      <c r="F13" s="566"/>
      <c r="G13" s="566">
        <v>119</v>
      </c>
      <c r="H13" s="566"/>
      <c r="I13" s="566"/>
      <c r="J13" s="566"/>
      <c r="K13" s="562">
        <f aca="true" t="shared" si="2" ref="K13:K29">SUM(L13:S13)</f>
        <v>1242.619</v>
      </c>
      <c r="L13" s="562">
        <v>5</v>
      </c>
      <c r="M13" s="566"/>
      <c r="N13" s="562"/>
      <c r="O13" s="563"/>
      <c r="P13" s="566"/>
      <c r="Q13" s="562">
        <f>C13-L13</f>
        <v>1237.619</v>
      </c>
      <c r="R13" s="562"/>
      <c r="S13" s="562"/>
      <c r="T13" s="566"/>
      <c r="U13" s="564"/>
      <c r="V13" s="565"/>
      <c r="W13" s="565"/>
      <c r="X13" s="565"/>
    </row>
    <row r="14" spans="1:24" ht="15.75">
      <c r="A14" s="549">
        <v>3</v>
      </c>
      <c r="B14" s="548" t="s">
        <v>408</v>
      </c>
      <c r="C14" s="562">
        <f t="shared" si="1"/>
        <v>4703.053</v>
      </c>
      <c r="D14" s="566"/>
      <c r="E14" s="566">
        <v>4703.053</v>
      </c>
      <c r="F14" s="566"/>
      <c r="G14" s="566"/>
      <c r="H14" s="566"/>
      <c r="I14" s="566"/>
      <c r="J14" s="566"/>
      <c r="K14" s="562">
        <f t="shared" si="2"/>
        <v>4703.053</v>
      </c>
      <c r="L14" s="562">
        <v>0</v>
      </c>
      <c r="M14" s="566"/>
      <c r="N14" s="562"/>
      <c r="O14" s="563"/>
      <c r="P14" s="566">
        <f>C14</f>
        <v>4703.053</v>
      </c>
      <c r="Q14" s="562"/>
      <c r="R14" s="562"/>
      <c r="S14" s="562"/>
      <c r="T14" s="566"/>
      <c r="U14" s="564"/>
      <c r="V14" s="565"/>
      <c r="W14" s="565"/>
      <c r="X14" s="565"/>
    </row>
    <row r="15" spans="1:24" ht="15.75">
      <c r="A15" s="549">
        <v>4</v>
      </c>
      <c r="B15" s="548" t="s">
        <v>409</v>
      </c>
      <c r="C15" s="562">
        <f t="shared" si="1"/>
        <v>2157.496</v>
      </c>
      <c r="D15" s="566"/>
      <c r="E15" s="566">
        <v>2157.496</v>
      </c>
      <c r="F15" s="566"/>
      <c r="G15" s="566"/>
      <c r="H15" s="566"/>
      <c r="I15" s="566"/>
      <c r="J15" s="566"/>
      <c r="K15" s="562">
        <f t="shared" si="2"/>
        <v>2157.496</v>
      </c>
      <c r="L15" s="562">
        <v>0</v>
      </c>
      <c r="M15" s="566"/>
      <c r="N15" s="562">
        <f>C15-L15</f>
        <v>2157.496</v>
      </c>
      <c r="O15" s="563"/>
      <c r="P15" s="566"/>
      <c r="Q15" s="566"/>
      <c r="R15" s="562"/>
      <c r="S15" s="562"/>
      <c r="T15" s="566"/>
      <c r="U15" s="564"/>
      <c r="V15" s="565"/>
      <c r="W15" s="565"/>
      <c r="X15" s="565"/>
    </row>
    <row r="16" spans="1:24" ht="15.75">
      <c r="A16" s="549">
        <v>5</v>
      </c>
      <c r="B16" s="548" t="s">
        <v>410</v>
      </c>
      <c r="C16" s="562">
        <f t="shared" si="1"/>
        <v>6246.017</v>
      </c>
      <c r="D16" s="566"/>
      <c r="E16" s="566">
        <v>5827.017</v>
      </c>
      <c r="F16" s="566"/>
      <c r="G16" s="566">
        <v>419</v>
      </c>
      <c r="H16" s="566"/>
      <c r="I16" s="566"/>
      <c r="J16" s="566"/>
      <c r="K16" s="562">
        <f t="shared" si="2"/>
        <v>6246.017</v>
      </c>
      <c r="L16" s="562">
        <v>0</v>
      </c>
      <c r="M16" s="566"/>
      <c r="N16" s="562">
        <f aca="true" t="shared" si="3" ref="N16:N23">C16-L16</f>
        <v>6246.017</v>
      </c>
      <c r="O16" s="563"/>
      <c r="P16" s="566"/>
      <c r="Q16" s="566"/>
      <c r="R16" s="562"/>
      <c r="S16" s="562"/>
      <c r="T16" s="566"/>
      <c r="U16" s="564"/>
      <c r="V16" s="565"/>
      <c r="W16" s="565"/>
      <c r="X16" s="565"/>
    </row>
    <row r="17" spans="1:24" ht="15.75">
      <c r="A17" s="549">
        <v>6</v>
      </c>
      <c r="B17" s="548" t="s">
        <v>411</v>
      </c>
      <c r="C17" s="562">
        <f t="shared" si="1"/>
        <v>2531.748</v>
      </c>
      <c r="D17" s="566"/>
      <c r="E17" s="566">
        <v>1288.748</v>
      </c>
      <c r="F17" s="566"/>
      <c r="G17" s="566">
        <v>1243</v>
      </c>
      <c r="H17" s="566"/>
      <c r="I17" s="566"/>
      <c r="J17" s="566"/>
      <c r="K17" s="562">
        <f t="shared" si="2"/>
        <v>2531.748</v>
      </c>
      <c r="L17" s="562">
        <v>0</v>
      </c>
      <c r="M17" s="566"/>
      <c r="N17" s="562">
        <f t="shared" si="3"/>
        <v>2531.748</v>
      </c>
      <c r="O17" s="563"/>
      <c r="P17" s="566"/>
      <c r="Q17" s="566"/>
      <c r="R17" s="562"/>
      <c r="S17" s="562"/>
      <c r="T17" s="566"/>
      <c r="U17" s="564"/>
      <c r="V17" s="565"/>
      <c r="W17" s="565"/>
      <c r="X17" s="565"/>
    </row>
    <row r="18" spans="1:24" ht="15.75">
      <c r="A18" s="549">
        <v>7</v>
      </c>
      <c r="B18" s="548" t="s">
        <v>412</v>
      </c>
      <c r="C18" s="562">
        <f t="shared" si="1"/>
        <v>4102.446</v>
      </c>
      <c r="D18" s="566"/>
      <c r="E18" s="566">
        <v>3812.446</v>
      </c>
      <c r="F18" s="566"/>
      <c r="G18" s="566">
        <v>290</v>
      </c>
      <c r="H18" s="566"/>
      <c r="I18" s="566"/>
      <c r="J18" s="566"/>
      <c r="K18" s="562">
        <f t="shared" si="2"/>
        <v>4102.446</v>
      </c>
      <c r="L18" s="562">
        <v>26.8</v>
      </c>
      <c r="M18" s="566"/>
      <c r="N18" s="562">
        <f t="shared" si="3"/>
        <v>4075.6459999999997</v>
      </c>
      <c r="O18" s="563"/>
      <c r="P18" s="566"/>
      <c r="Q18" s="566"/>
      <c r="R18" s="562"/>
      <c r="S18" s="562"/>
      <c r="T18" s="566"/>
      <c r="U18" s="564"/>
      <c r="V18" s="565"/>
      <c r="W18" s="565"/>
      <c r="X18" s="565"/>
    </row>
    <row r="19" spans="1:24" ht="15.75">
      <c r="A19" s="549">
        <v>8</v>
      </c>
      <c r="B19" s="548" t="s">
        <v>413</v>
      </c>
      <c r="C19" s="562">
        <f>SUM(D19:J19)</f>
        <v>7647.59</v>
      </c>
      <c r="D19" s="566"/>
      <c r="E19" s="566">
        <v>7490.875</v>
      </c>
      <c r="F19" s="566"/>
      <c r="G19" s="566">
        <v>156.715</v>
      </c>
      <c r="H19" s="566"/>
      <c r="I19" s="566"/>
      <c r="J19" s="566"/>
      <c r="K19" s="562">
        <f t="shared" si="2"/>
        <v>7647.59</v>
      </c>
      <c r="L19" s="562">
        <v>0</v>
      </c>
      <c r="M19" s="566"/>
      <c r="N19" s="562">
        <f t="shared" si="3"/>
        <v>7647.59</v>
      </c>
      <c r="O19" s="563"/>
      <c r="P19" s="566"/>
      <c r="Q19" s="566"/>
      <c r="R19" s="562"/>
      <c r="S19" s="562"/>
      <c r="T19" s="566"/>
      <c r="U19" s="564"/>
      <c r="V19" s="565"/>
      <c r="W19" s="565"/>
      <c r="X19" s="565"/>
    </row>
    <row r="20" spans="1:24" ht="15.75">
      <c r="A20" s="549">
        <v>9</v>
      </c>
      <c r="B20" s="548" t="s">
        <v>414</v>
      </c>
      <c r="C20" s="562">
        <f t="shared" si="1"/>
        <v>3064.294</v>
      </c>
      <c r="D20" s="566"/>
      <c r="E20" s="566">
        <v>3064.294</v>
      </c>
      <c r="F20" s="566"/>
      <c r="G20" s="566"/>
      <c r="H20" s="566"/>
      <c r="I20" s="566"/>
      <c r="J20" s="566"/>
      <c r="K20" s="562">
        <f t="shared" si="2"/>
        <v>3064.294</v>
      </c>
      <c r="L20" s="562">
        <v>1.4</v>
      </c>
      <c r="M20" s="566"/>
      <c r="N20" s="562">
        <f t="shared" si="3"/>
        <v>3062.894</v>
      </c>
      <c r="O20" s="563"/>
      <c r="P20" s="566"/>
      <c r="Q20" s="566"/>
      <c r="R20" s="562"/>
      <c r="S20" s="562"/>
      <c r="T20" s="566"/>
      <c r="U20" s="564"/>
      <c r="V20" s="565"/>
      <c r="W20" s="565"/>
      <c r="X20" s="565"/>
    </row>
    <row r="21" spans="1:24" ht="15.75">
      <c r="A21" s="549">
        <v>10</v>
      </c>
      <c r="B21" s="548" t="s">
        <v>415</v>
      </c>
      <c r="C21" s="562">
        <f t="shared" si="1"/>
        <v>3022.241</v>
      </c>
      <c r="D21" s="566"/>
      <c r="E21" s="566">
        <v>3022.241</v>
      </c>
      <c r="F21" s="566"/>
      <c r="G21" s="566"/>
      <c r="H21" s="566"/>
      <c r="I21" s="566"/>
      <c r="J21" s="566"/>
      <c r="K21" s="562">
        <f>SUM(L21:S21)</f>
        <v>3022.241</v>
      </c>
      <c r="L21" s="562">
        <v>0</v>
      </c>
      <c r="M21" s="566"/>
      <c r="N21" s="562">
        <f t="shared" si="3"/>
        <v>3022.241</v>
      </c>
      <c r="O21" s="563"/>
      <c r="P21" s="566"/>
      <c r="Q21" s="566"/>
      <c r="R21" s="562"/>
      <c r="S21" s="562"/>
      <c r="T21" s="566"/>
      <c r="U21" s="564"/>
      <c r="V21" s="565"/>
      <c r="W21" s="565"/>
      <c r="X21" s="565"/>
    </row>
    <row r="22" spans="1:24" ht="15.75">
      <c r="A22" s="549">
        <v>11</v>
      </c>
      <c r="B22" s="548" t="s">
        <v>416</v>
      </c>
      <c r="C22" s="562">
        <f t="shared" si="1"/>
        <v>13363.885</v>
      </c>
      <c r="D22" s="566"/>
      <c r="E22" s="566">
        <v>7663.885</v>
      </c>
      <c r="F22" s="566"/>
      <c r="G22" s="566">
        <v>5700</v>
      </c>
      <c r="H22" s="566"/>
      <c r="I22" s="566"/>
      <c r="J22" s="566"/>
      <c r="K22" s="562">
        <f t="shared" si="2"/>
        <v>13363.885</v>
      </c>
      <c r="L22" s="562">
        <v>1.4</v>
      </c>
      <c r="M22" s="566"/>
      <c r="N22" s="562">
        <f t="shared" si="3"/>
        <v>13362.485</v>
      </c>
      <c r="O22" s="563"/>
      <c r="P22" s="566"/>
      <c r="Q22" s="566"/>
      <c r="R22" s="562"/>
      <c r="S22" s="562"/>
      <c r="T22" s="566"/>
      <c r="U22" s="564"/>
      <c r="V22" s="565"/>
      <c r="W22" s="565"/>
      <c r="X22" s="565"/>
    </row>
    <row r="23" spans="1:24" ht="15.75">
      <c r="A23" s="549">
        <v>12</v>
      </c>
      <c r="B23" s="548" t="s">
        <v>417</v>
      </c>
      <c r="C23" s="562">
        <f t="shared" si="1"/>
        <v>2136.398</v>
      </c>
      <c r="D23" s="566"/>
      <c r="E23" s="566">
        <v>2075.398</v>
      </c>
      <c r="F23" s="566"/>
      <c r="G23" s="566">
        <v>61</v>
      </c>
      <c r="H23" s="566"/>
      <c r="I23" s="566"/>
      <c r="J23" s="566"/>
      <c r="K23" s="562">
        <f t="shared" si="2"/>
        <v>2136.398</v>
      </c>
      <c r="L23" s="562">
        <v>0</v>
      </c>
      <c r="M23" s="566"/>
      <c r="N23" s="562">
        <f t="shared" si="3"/>
        <v>2136.398</v>
      </c>
      <c r="O23" s="563"/>
      <c r="P23" s="566"/>
      <c r="Q23" s="566"/>
      <c r="R23" s="562"/>
      <c r="S23" s="562"/>
      <c r="T23" s="566"/>
      <c r="U23" s="564"/>
      <c r="V23" s="565"/>
      <c r="W23" s="565"/>
      <c r="X23" s="565"/>
    </row>
    <row r="24" spans="1:24" ht="15.75">
      <c r="A24" s="549">
        <v>13</v>
      </c>
      <c r="B24" s="548" t="s">
        <v>418</v>
      </c>
      <c r="C24" s="562">
        <f t="shared" si="1"/>
        <v>350269.698</v>
      </c>
      <c r="D24" s="566"/>
      <c r="E24" s="566">
        <v>7045.956</v>
      </c>
      <c r="F24" s="566">
        <v>286851.49</v>
      </c>
      <c r="G24" s="566">
        <v>29077.681</v>
      </c>
      <c r="H24" s="566"/>
      <c r="I24" s="566"/>
      <c r="J24" s="566">
        <v>27294.571</v>
      </c>
      <c r="K24" s="562">
        <f>SUM(L24:S24)</f>
        <v>350269.698</v>
      </c>
      <c r="L24" s="562">
        <v>345</v>
      </c>
      <c r="M24" s="566"/>
      <c r="N24" s="562"/>
      <c r="O24" s="563">
        <f aca="true" t="shared" si="4" ref="O24:O29">C24-L24</f>
        <v>349924.698</v>
      </c>
      <c r="P24" s="566"/>
      <c r="Q24" s="566"/>
      <c r="R24" s="562"/>
      <c r="S24" s="562"/>
      <c r="T24" s="566"/>
      <c r="U24" s="564"/>
      <c r="V24" s="565"/>
      <c r="W24" s="565"/>
      <c r="X24" s="565"/>
    </row>
    <row r="25" spans="1:24" ht="15.75">
      <c r="A25" s="549">
        <v>14</v>
      </c>
      <c r="B25" s="548" t="s">
        <v>550</v>
      </c>
      <c r="C25" s="562">
        <f t="shared" si="1"/>
        <v>13223.078000000001</v>
      </c>
      <c r="D25" s="566"/>
      <c r="E25" s="566">
        <v>3120.697</v>
      </c>
      <c r="F25" s="566">
        <v>9338.575</v>
      </c>
      <c r="G25" s="566">
        <v>712.936</v>
      </c>
      <c r="H25" s="566"/>
      <c r="I25" s="566"/>
      <c r="J25" s="566">
        <v>50.87</v>
      </c>
      <c r="K25" s="562">
        <f t="shared" si="2"/>
        <v>13223.078000000001</v>
      </c>
      <c r="L25" s="562">
        <v>0</v>
      </c>
      <c r="M25" s="566"/>
      <c r="N25" s="562"/>
      <c r="O25" s="563">
        <f t="shared" si="4"/>
        <v>13223.078000000001</v>
      </c>
      <c r="P25" s="566"/>
      <c r="Q25" s="566"/>
      <c r="R25" s="562"/>
      <c r="S25" s="562"/>
      <c r="T25" s="566"/>
      <c r="U25" s="564"/>
      <c r="V25" s="565"/>
      <c r="W25" s="565"/>
      <c r="X25" s="565"/>
    </row>
    <row r="26" spans="1:24" ht="15.75">
      <c r="A26" s="549">
        <v>15</v>
      </c>
      <c r="B26" s="548" t="s">
        <v>420</v>
      </c>
      <c r="C26" s="562">
        <f t="shared" si="1"/>
        <v>22975.604</v>
      </c>
      <c r="D26" s="566"/>
      <c r="E26" s="566">
        <v>11153.816</v>
      </c>
      <c r="F26" s="566">
        <v>10927.776</v>
      </c>
      <c r="G26" s="566">
        <v>863.262</v>
      </c>
      <c r="H26" s="566"/>
      <c r="I26" s="566"/>
      <c r="J26" s="566">
        <v>30.75</v>
      </c>
      <c r="K26" s="562">
        <f t="shared" si="2"/>
        <v>22975.604</v>
      </c>
      <c r="L26" s="562">
        <v>0</v>
      </c>
      <c r="M26" s="566"/>
      <c r="N26" s="562"/>
      <c r="O26" s="563">
        <f t="shared" si="4"/>
        <v>22975.604</v>
      </c>
      <c r="P26" s="566"/>
      <c r="Q26" s="566"/>
      <c r="R26" s="562"/>
      <c r="S26" s="562"/>
      <c r="T26" s="566"/>
      <c r="U26" s="564"/>
      <c r="V26" s="565"/>
      <c r="W26" s="565"/>
      <c r="X26" s="565"/>
    </row>
    <row r="27" spans="1:24" ht="15.75">
      <c r="A27" s="549">
        <v>16</v>
      </c>
      <c r="B27" s="548" t="s">
        <v>297</v>
      </c>
      <c r="C27" s="562">
        <f t="shared" si="1"/>
        <v>33541.067</v>
      </c>
      <c r="D27" s="566"/>
      <c r="E27" s="566">
        <v>2379.124</v>
      </c>
      <c r="F27" s="566">
        <v>29930.351</v>
      </c>
      <c r="G27" s="566">
        <v>1024.622</v>
      </c>
      <c r="H27" s="566"/>
      <c r="I27" s="566"/>
      <c r="J27" s="566">
        <v>206.97</v>
      </c>
      <c r="K27" s="562">
        <f t="shared" si="2"/>
        <v>33541.067</v>
      </c>
      <c r="L27" s="562">
        <v>40</v>
      </c>
      <c r="M27" s="566"/>
      <c r="N27" s="562"/>
      <c r="O27" s="563">
        <f t="shared" si="4"/>
        <v>33501.067</v>
      </c>
      <c r="P27" s="566"/>
      <c r="Q27" s="566"/>
      <c r="R27" s="562"/>
      <c r="S27" s="562"/>
      <c r="T27" s="566"/>
      <c r="U27" s="564"/>
      <c r="V27" s="565"/>
      <c r="W27" s="565"/>
      <c r="X27" s="565"/>
    </row>
    <row r="28" spans="1:24" ht="15.75">
      <c r="A28" s="549">
        <v>17</v>
      </c>
      <c r="B28" s="567" t="s">
        <v>421</v>
      </c>
      <c r="C28" s="562">
        <f t="shared" si="1"/>
        <v>10721.677</v>
      </c>
      <c r="D28" s="568"/>
      <c r="E28" s="568">
        <v>7498.824</v>
      </c>
      <c r="F28" s="568">
        <v>2924.622</v>
      </c>
      <c r="G28" s="568">
        <v>295.231</v>
      </c>
      <c r="H28" s="568"/>
      <c r="I28" s="568"/>
      <c r="J28" s="568">
        <v>3</v>
      </c>
      <c r="K28" s="562">
        <f t="shared" si="2"/>
        <v>10721.677</v>
      </c>
      <c r="L28" s="562">
        <v>5</v>
      </c>
      <c r="M28" s="568"/>
      <c r="N28" s="562"/>
      <c r="O28" s="563">
        <f t="shared" si="4"/>
        <v>10716.677</v>
      </c>
      <c r="P28" s="568"/>
      <c r="Q28" s="568"/>
      <c r="R28" s="562"/>
      <c r="S28" s="562"/>
      <c r="T28" s="568"/>
      <c r="U28" s="564"/>
      <c r="V28" s="565"/>
      <c r="W28" s="565"/>
      <c r="X28" s="565"/>
    </row>
    <row r="29" spans="1:24" ht="15.75">
      <c r="A29" s="549">
        <v>18</v>
      </c>
      <c r="B29" s="548" t="s">
        <v>419</v>
      </c>
      <c r="C29" s="562">
        <f t="shared" si="1"/>
        <v>38220.196</v>
      </c>
      <c r="D29" s="566"/>
      <c r="E29" s="566">
        <v>3431.739</v>
      </c>
      <c r="F29" s="566">
        <v>33395.315</v>
      </c>
      <c r="G29" s="566">
        <v>1348.505</v>
      </c>
      <c r="H29" s="566"/>
      <c r="I29" s="566"/>
      <c r="J29" s="566">
        <v>44.637</v>
      </c>
      <c r="K29" s="562">
        <f t="shared" si="2"/>
        <v>38220.196</v>
      </c>
      <c r="L29" s="562">
        <v>40</v>
      </c>
      <c r="M29" s="566"/>
      <c r="N29" s="562"/>
      <c r="O29" s="563">
        <f t="shared" si="4"/>
        <v>38180.196</v>
      </c>
      <c r="P29" s="566"/>
      <c r="Q29" s="566"/>
      <c r="R29" s="562"/>
      <c r="S29" s="562"/>
      <c r="T29" s="566"/>
      <c r="U29" s="564"/>
      <c r="V29" s="565"/>
      <c r="W29" s="565"/>
      <c r="X29" s="565"/>
    </row>
    <row r="30" spans="1:24" s="559" customFormat="1" ht="15.75" customHeight="1">
      <c r="A30" s="569" t="s">
        <v>75</v>
      </c>
      <c r="B30" s="570" t="s">
        <v>237</v>
      </c>
      <c r="C30" s="355">
        <f aca="true" t="shared" si="5" ref="C30:T30">SUM(C31:C42)</f>
        <v>897645.1681329999</v>
      </c>
      <c r="D30" s="355">
        <f t="shared" si="5"/>
        <v>0</v>
      </c>
      <c r="E30" s="355">
        <f t="shared" si="5"/>
        <v>285716.61089999997</v>
      </c>
      <c r="F30" s="355">
        <f t="shared" si="5"/>
        <v>551471.000233</v>
      </c>
      <c r="G30" s="355">
        <f t="shared" si="5"/>
        <v>52652.242</v>
      </c>
      <c r="H30" s="355">
        <f t="shared" si="5"/>
        <v>0</v>
      </c>
      <c r="I30" s="355">
        <f t="shared" si="5"/>
        <v>0</v>
      </c>
      <c r="J30" s="355">
        <f t="shared" si="5"/>
        <v>7805.315</v>
      </c>
      <c r="K30" s="355">
        <f t="shared" si="5"/>
        <v>897673.737233</v>
      </c>
      <c r="L30" s="355">
        <f t="shared" si="5"/>
        <v>568.65</v>
      </c>
      <c r="M30" s="355">
        <f t="shared" si="5"/>
        <v>0</v>
      </c>
      <c r="N30" s="355">
        <f t="shared" si="5"/>
        <v>173466.955</v>
      </c>
      <c r="O30" s="355">
        <f t="shared" si="5"/>
        <v>665076.4322329999</v>
      </c>
      <c r="P30" s="355">
        <f t="shared" si="5"/>
        <v>0</v>
      </c>
      <c r="Q30" s="355">
        <f t="shared" si="5"/>
        <v>0</v>
      </c>
      <c r="R30" s="355">
        <f t="shared" si="5"/>
        <v>0</v>
      </c>
      <c r="S30" s="355">
        <f t="shared" si="5"/>
        <v>0</v>
      </c>
      <c r="T30" s="355">
        <f t="shared" si="5"/>
        <v>58561.7</v>
      </c>
      <c r="U30" s="558"/>
      <c r="V30" s="565"/>
      <c r="W30" s="565"/>
      <c r="X30" s="565"/>
    </row>
    <row r="31" spans="1:24" ht="15.75">
      <c r="A31" s="549">
        <v>2</v>
      </c>
      <c r="B31" s="548" t="s">
        <v>592</v>
      </c>
      <c r="C31" s="566">
        <f>SUM(D31:J31)</f>
        <v>63840.597947999995</v>
      </c>
      <c r="D31" s="566">
        <v>0</v>
      </c>
      <c r="E31" s="566">
        <v>23193.27578</v>
      </c>
      <c r="F31" s="566">
        <v>37705.674168</v>
      </c>
      <c r="G31" s="566">
        <v>2631.848</v>
      </c>
      <c r="H31" s="566"/>
      <c r="I31" s="566">
        <v>0</v>
      </c>
      <c r="J31" s="566">
        <v>309.8</v>
      </c>
      <c r="K31" s="566">
        <f>SUM(L31:T31)</f>
        <v>64199.56316799999</v>
      </c>
      <c r="L31" s="566">
        <v>0</v>
      </c>
      <c r="M31" s="566">
        <v>0</v>
      </c>
      <c r="N31" s="566">
        <v>17856</v>
      </c>
      <c r="O31" s="566">
        <v>43843.56316799999</v>
      </c>
      <c r="P31" s="566">
        <v>0</v>
      </c>
      <c r="Q31" s="566">
        <v>0</v>
      </c>
      <c r="R31" s="566">
        <v>0</v>
      </c>
      <c r="S31" s="566"/>
      <c r="T31" s="566">
        <v>2500</v>
      </c>
      <c r="U31" s="564"/>
      <c r="V31" s="565">
        <f>C31-K31</f>
        <v>-358.9652199999982</v>
      </c>
      <c r="W31" s="565"/>
      <c r="X31" s="565"/>
    </row>
    <row r="32" spans="1:24" ht="15.75">
      <c r="A32" s="549">
        <v>3</v>
      </c>
      <c r="B32" s="548" t="s">
        <v>593</v>
      </c>
      <c r="C32" s="566">
        <f aca="true" t="shared" si="6" ref="C32:C42">SUM(D32:J32)</f>
        <v>62684.730948</v>
      </c>
      <c r="D32" s="566">
        <v>0</v>
      </c>
      <c r="E32" s="566">
        <v>22160.79878</v>
      </c>
      <c r="F32" s="566">
        <v>37207.989168</v>
      </c>
      <c r="G32" s="566">
        <v>3198.6530000000002</v>
      </c>
      <c r="H32" s="566"/>
      <c r="I32" s="566">
        <v>0</v>
      </c>
      <c r="J32" s="566">
        <v>117.29</v>
      </c>
      <c r="K32" s="566">
        <f aca="true" t="shared" si="7" ref="K32:K42">SUM(L32:T32)</f>
        <v>67001.696168</v>
      </c>
      <c r="L32" s="566">
        <v>0</v>
      </c>
      <c r="M32" s="566">
        <v>0</v>
      </c>
      <c r="N32" s="566">
        <v>20474</v>
      </c>
      <c r="O32" s="566">
        <v>42687.696167999995</v>
      </c>
      <c r="P32" s="566">
        <v>0</v>
      </c>
      <c r="Q32" s="566">
        <v>0</v>
      </c>
      <c r="R32" s="566">
        <v>0</v>
      </c>
      <c r="S32" s="566"/>
      <c r="T32" s="566">
        <v>3840</v>
      </c>
      <c r="U32" s="564"/>
      <c r="V32" s="565">
        <f aca="true" t="shared" si="8" ref="V32:V55">C32-K32</f>
        <v>-4316.965219999998</v>
      </c>
      <c r="W32" s="565"/>
      <c r="X32" s="565"/>
    </row>
    <row r="33" spans="1:24" ht="15.75">
      <c r="A33" s="549">
        <v>4</v>
      </c>
      <c r="B33" s="548" t="s">
        <v>594</v>
      </c>
      <c r="C33" s="566">
        <f t="shared" si="6"/>
        <v>92356.589948</v>
      </c>
      <c r="D33" s="566">
        <v>0</v>
      </c>
      <c r="E33" s="566">
        <f>10336+22393.67878</f>
        <v>32729.67878</v>
      </c>
      <c r="F33" s="566">
        <v>52921.900168</v>
      </c>
      <c r="G33" s="566">
        <v>3188.811</v>
      </c>
      <c r="H33" s="566"/>
      <c r="I33" s="566">
        <v>0</v>
      </c>
      <c r="J33" s="566">
        <v>3516.2</v>
      </c>
      <c r="K33" s="566">
        <f t="shared" si="7"/>
        <v>92231.55516799999</v>
      </c>
      <c r="L33" s="566">
        <v>27</v>
      </c>
      <c r="M33" s="566">
        <v>0</v>
      </c>
      <c r="N33" s="566">
        <v>19408</v>
      </c>
      <c r="O33" s="566">
        <v>61996.555168</v>
      </c>
      <c r="P33" s="566">
        <v>0</v>
      </c>
      <c r="Q33" s="566">
        <v>0</v>
      </c>
      <c r="R33" s="566">
        <v>0</v>
      </c>
      <c r="S33" s="566"/>
      <c r="T33" s="566">
        <v>10800</v>
      </c>
      <c r="U33" s="564"/>
      <c r="V33" s="565">
        <f t="shared" si="8"/>
        <v>125.03478000000177</v>
      </c>
      <c r="W33" s="565"/>
      <c r="X33" s="565"/>
    </row>
    <row r="34" spans="1:24" ht="15.75">
      <c r="A34" s="549">
        <v>5</v>
      </c>
      <c r="B34" s="548" t="s">
        <v>595</v>
      </c>
      <c r="C34" s="566">
        <f t="shared" si="6"/>
        <v>104801.24399999999</v>
      </c>
      <c r="D34" s="566">
        <v>0</v>
      </c>
      <c r="E34" s="566">
        <v>13941.043999999998</v>
      </c>
      <c r="F34" s="566">
        <v>78695.284</v>
      </c>
      <c r="G34" s="566">
        <v>11204.439</v>
      </c>
      <c r="H34" s="566"/>
      <c r="I34" s="566">
        <v>0</v>
      </c>
      <c r="J34" s="566">
        <v>960.477</v>
      </c>
      <c r="K34" s="566">
        <f t="shared" si="7"/>
        <v>105698.94400000002</v>
      </c>
      <c r="L34" s="566">
        <v>5</v>
      </c>
      <c r="M34" s="566">
        <v>0</v>
      </c>
      <c r="N34" s="566">
        <v>7396.299999999998</v>
      </c>
      <c r="O34" s="566">
        <v>93468.94400000002</v>
      </c>
      <c r="P34" s="566">
        <v>0</v>
      </c>
      <c r="Q34" s="566"/>
      <c r="R34" s="566">
        <v>0</v>
      </c>
      <c r="S34" s="566"/>
      <c r="T34" s="566">
        <v>4828.7</v>
      </c>
      <c r="U34" s="564"/>
      <c r="V34" s="565">
        <f t="shared" si="8"/>
        <v>-897.7000000000262</v>
      </c>
      <c r="W34" s="565"/>
      <c r="X34" s="565"/>
    </row>
    <row r="35" spans="1:24" ht="15.75">
      <c r="A35" s="549">
        <v>6</v>
      </c>
      <c r="B35" s="548" t="s">
        <v>311</v>
      </c>
      <c r="C35" s="566">
        <f t="shared" si="6"/>
        <v>44245.952</v>
      </c>
      <c r="D35" s="566">
        <v>0</v>
      </c>
      <c r="E35" s="566">
        <v>14547.017</v>
      </c>
      <c r="F35" s="566">
        <v>26764.287</v>
      </c>
      <c r="G35" s="566">
        <v>2690.808</v>
      </c>
      <c r="H35" s="566"/>
      <c r="I35" s="566">
        <v>0</v>
      </c>
      <c r="J35" s="566">
        <v>243.84</v>
      </c>
      <c r="K35" s="566">
        <f t="shared" si="7"/>
        <v>44205.651999999995</v>
      </c>
      <c r="L35" s="566">
        <v>45</v>
      </c>
      <c r="M35" s="566">
        <v>0</v>
      </c>
      <c r="N35" s="566">
        <v>6987</v>
      </c>
      <c r="O35" s="566">
        <v>36373.651999999995</v>
      </c>
      <c r="P35" s="566">
        <v>0</v>
      </c>
      <c r="Q35" s="566"/>
      <c r="R35" s="566">
        <v>0</v>
      </c>
      <c r="S35" s="566"/>
      <c r="T35" s="566">
        <v>800</v>
      </c>
      <c r="U35" s="564"/>
      <c r="V35" s="565">
        <f t="shared" si="8"/>
        <v>40.30000000000291</v>
      </c>
      <c r="W35" s="565"/>
      <c r="X35" s="565"/>
    </row>
    <row r="36" spans="1:24" ht="15.75">
      <c r="A36" s="549">
        <v>7</v>
      </c>
      <c r="B36" s="571" t="s">
        <v>596</v>
      </c>
      <c r="C36" s="566">
        <f t="shared" si="6"/>
        <v>78755.554948</v>
      </c>
      <c r="D36" s="566">
        <v>0</v>
      </c>
      <c r="E36" s="566">
        <f>4038+24108.11778</f>
        <v>28146.11778</v>
      </c>
      <c r="F36" s="566">
        <v>46440.357168</v>
      </c>
      <c r="G36" s="566">
        <v>3889.811</v>
      </c>
      <c r="H36" s="566"/>
      <c r="I36" s="566">
        <v>0</v>
      </c>
      <c r="J36" s="566">
        <v>279.269</v>
      </c>
      <c r="K36" s="566">
        <f t="shared" si="7"/>
        <v>78195.520168</v>
      </c>
      <c r="L36" s="566">
        <v>40</v>
      </c>
      <c r="M36" s="566">
        <v>0</v>
      </c>
      <c r="N36" s="566">
        <v>18975</v>
      </c>
      <c r="O36" s="566">
        <v>54680.520168</v>
      </c>
      <c r="P36" s="566">
        <v>0</v>
      </c>
      <c r="Q36" s="566"/>
      <c r="R36" s="566">
        <v>0</v>
      </c>
      <c r="S36" s="566"/>
      <c r="T36" s="566">
        <v>4500</v>
      </c>
      <c r="U36" s="564"/>
      <c r="V36" s="565">
        <f t="shared" si="8"/>
        <v>560.0347800000018</v>
      </c>
      <c r="W36" s="565"/>
      <c r="X36" s="565"/>
    </row>
    <row r="37" spans="1:24" ht="15.75">
      <c r="A37" s="549">
        <v>8</v>
      </c>
      <c r="B37" s="548" t="s">
        <v>597</v>
      </c>
      <c r="C37" s="566">
        <f t="shared" si="6"/>
        <v>102093.58199999998</v>
      </c>
      <c r="D37" s="566">
        <v>0</v>
      </c>
      <c r="E37" s="566">
        <f>40530.956-1531</f>
        <v>38999.956</v>
      </c>
      <c r="F37" s="566">
        <v>57227.493</v>
      </c>
      <c r="G37" s="566">
        <v>5468.607999999999</v>
      </c>
      <c r="H37" s="566"/>
      <c r="I37" s="566">
        <v>0</v>
      </c>
      <c r="J37" s="566">
        <v>397.525</v>
      </c>
      <c r="K37" s="566">
        <f t="shared" si="7"/>
        <v>100506.907</v>
      </c>
      <c r="L37" s="566">
        <v>0</v>
      </c>
      <c r="M37" s="566">
        <v>0</v>
      </c>
      <c r="N37" s="566">
        <v>22265.114</v>
      </c>
      <c r="O37" s="566">
        <v>71411.793</v>
      </c>
      <c r="P37" s="566">
        <v>0</v>
      </c>
      <c r="Q37" s="566"/>
      <c r="R37" s="566">
        <v>0</v>
      </c>
      <c r="S37" s="572"/>
      <c r="T37" s="566">
        <v>6830</v>
      </c>
      <c r="U37" s="564"/>
      <c r="V37" s="565">
        <f t="shared" si="8"/>
        <v>1586.6749999999738</v>
      </c>
      <c r="W37" s="565"/>
      <c r="X37" s="565"/>
    </row>
    <row r="38" spans="1:24" ht="15.75">
      <c r="A38" s="549">
        <v>9</v>
      </c>
      <c r="B38" s="571" t="s">
        <v>302</v>
      </c>
      <c r="C38" s="566">
        <f t="shared" si="6"/>
        <v>112113.98999999999</v>
      </c>
      <c r="D38" s="573">
        <v>0</v>
      </c>
      <c r="E38" s="566">
        <v>14186.244999999997</v>
      </c>
      <c r="F38" s="566">
        <v>86820.897</v>
      </c>
      <c r="G38" s="566">
        <v>9782.018</v>
      </c>
      <c r="H38" s="566"/>
      <c r="I38" s="566">
        <v>0</v>
      </c>
      <c r="J38" s="566">
        <v>1324.83</v>
      </c>
      <c r="K38" s="566">
        <f t="shared" si="7"/>
        <v>111582.99000000002</v>
      </c>
      <c r="L38" s="566">
        <v>165</v>
      </c>
      <c r="M38" s="566">
        <v>0</v>
      </c>
      <c r="N38" s="566">
        <v>7396.299999999998</v>
      </c>
      <c r="O38" s="566">
        <v>100621.69000000002</v>
      </c>
      <c r="P38" s="566">
        <v>0</v>
      </c>
      <c r="Q38" s="573"/>
      <c r="R38" s="573">
        <v>0</v>
      </c>
      <c r="S38" s="573"/>
      <c r="T38" s="566">
        <v>3400</v>
      </c>
      <c r="U38" s="564"/>
      <c r="V38" s="565">
        <f t="shared" si="8"/>
        <v>530.9999999999709</v>
      </c>
      <c r="W38" s="565"/>
      <c r="X38" s="565"/>
    </row>
    <row r="39" spans="1:24" ht="15.75">
      <c r="A39" s="549">
        <v>10</v>
      </c>
      <c r="B39" s="548" t="s">
        <v>598</v>
      </c>
      <c r="C39" s="566">
        <f t="shared" si="6"/>
        <v>60052.02294799999</v>
      </c>
      <c r="D39" s="566">
        <v>0</v>
      </c>
      <c r="E39" s="566">
        <f>2138+22378.06578</f>
        <v>24516.06578</v>
      </c>
      <c r="F39" s="566">
        <v>33265.020167999995</v>
      </c>
      <c r="G39" s="566">
        <v>2157.4370000000004</v>
      </c>
      <c r="H39" s="566"/>
      <c r="I39" s="566">
        <v>0</v>
      </c>
      <c r="J39" s="566">
        <v>113.5</v>
      </c>
      <c r="K39" s="566">
        <f t="shared" si="7"/>
        <v>56885.988168</v>
      </c>
      <c r="L39" s="566">
        <v>0</v>
      </c>
      <c r="M39" s="566">
        <v>0</v>
      </c>
      <c r="N39" s="566">
        <v>15869</v>
      </c>
      <c r="O39" s="566">
        <v>37916.988168</v>
      </c>
      <c r="P39" s="566">
        <v>0</v>
      </c>
      <c r="Q39" s="566">
        <v>0</v>
      </c>
      <c r="R39" s="566">
        <v>0</v>
      </c>
      <c r="S39" s="566"/>
      <c r="T39" s="566">
        <v>3100</v>
      </c>
      <c r="U39" s="564"/>
      <c r="V39" s="565">
        <f t="shared" si="8"/>
        <v>3166.034779999987</v>
      </c>
      <c r="W39" s="565"/>
      <c r="X39" s="565"/>
    </row>
    <row r="40" spans="1:24" ht="15.75">
      <c r="A40" s="549">
        <v>11</v>
      </c>
      <c r="B40" s="548" t="s">
        <v>599</v>
      </c>
      <c r="C40" s="566">
        <f t="shared" si="6"/>
        <v>59967.329000000005</v>
      </c>
      <c r="D40" s="566">
        <v>0</v>
      </c>
      <c r="E40" s="566">
        <f>6426+10199.018</f>
        <v>16625.018</v>
      </c>
      <c r="F40" s="566">
        <v>40129.502</v>
      </c>
      <c r="G40" s="566">
        <v>2974.809</v>
      </c>
      <c r="H40" s="566"/>
      <c r="I40" s="566">
        <v>0</v>
      </c>
      <c r="J40" s="566">
        <v>238</v>
      </c>
      <c r="K40" s="566">
        <f t="shared" si="7"/>
        <v>60003.329000000005</v>
      </c>
      <c r="L40" s="566">
        <v>80</v>
      </c>
      <c r="M40" s="566">
        <v>0</v>
      </c>
      <c r="N40" s="566">
        <v>6761</v>
      </c>
      <c r="O40" s="566">
        <v>46002.329000000005</v>
      </c>
      <c r="P40" s="566">
        <v>0</v>
      </c>
      <c r="Q40" s="566">
        <v>0</v>
      </c>
      <c r="R40" s="566">
        <v>0</v>
      </c>
      <c r="S40" s="566"/>
      <c r="T40" s="566">
        <v>7160</v>
      </c>
      <c r="U40" s="564"/>
      <c r="V40" s="565">
        <f t="shared" si="8"/>
        <v>-36</v>
      </c>
      <c r="W40" s="565"/>
      <c r="X40" s="565"/>
    </row>
    <row r="41" spans="1:24" ht="15.75">
      <c r="A41" s="549">
        <v>12</v>
      </c>
      <c r="B41" s="567" t="s">
        <v>600</v>
      </c>
      <c r="C41" s="566">
        <f t="shared" si="6"/>
        <v>75661.153393</v>
      </c>
      <c r="D41" s="566">
        <v>0</v>
      </c>
      <c r="E41" s="566">
        <v>30356.441000000003</v>
      </c>
      <c r="F41" s="566">
        <v>40596.982393</v>
      </c>
      <c r="G41" s="566">
        <v>4480</v>
      </c>
      <c r="H41" s="566"/>
      <c r="I41" s="566">
        <v>0</v>
      </c>
      <c r="J41" s="566">
        <v>227.73</v>
      </c>
      <c r="K41" s="566">
        <f t="shared" si="7"/>
        <v>77140.671393</v>
      </c>
      <c r="L41" s="566">
        <v>141.1</v>
      </c>
      <c r="M41" s="566">
        <v>0</v>
      </c>
      <c r="N41" s="566">
        <v>20546</v>
      </c>
      <c r="O41" s="566">
        <v>48550.571393000006</v>
      </c>
      <c r="P41" s="566">
        <v>0</v>
      </c>
      <c r="Q41" s="566">
        <v>0</v>
      </c>
      <c r="R41" s="566">
        <v>0</v>
      </c>
      <c r="S41" s="566">
        <v>0</v>
      </c>
      <c r="T41" s="566">
        <v>7903</v>
      </c>
      <c r="U41" s="574"/>
      <c r="V41" s="565">
        <f t="shared" si="8"/>
        <v>-1479.5179999999964</v>
      </c>
      <c r="W41" s="565"/>
      <c r="X41" s="565"/>
    </row>
    <row r="42" spans="1:24" ht="15.75">
      <c r="A42" s="549">
        <v>13</v>
      </c>
      <c r="B42" s="567" t="s">
        <v>601</v>
      </c>
      <c r="C42" s="566">
        <f t="shared" si="6"/>
        <v>41072.421</v>
      </c>
      <c r="D42" s="566">
        <v>0</v>
      </c>
      <c r="E42" s="566">
        <v>26314.953</v>
      </c>
      <c r="F42" s="566">
        <v>13695.614</v>
      </c>
      <c r="G42" s="566">
        <v>985</v>
      </c>
      <c r="H42" s="566">
        <v>0</v>
      </c>
      <c r="I42" s="566">
        <v>0</v>
      </c>
      <c r="J42" s="566">
        <v>76.854</v>
      </c>
      <c r="K42" s="566">
        <f t="shared" si="7"/>
        <v>40020.920999999995</v>
      </c>
      <c r="L42" s="566">
        <v>65.55</v>
      </c>
      <c r="M42" s="566">
        <v>0</v>
      </c>
      <c r="N42" s="566">
        <v>9533.241</v>
      </c>
      <c r="O42" s="566">
        <v>27522.129999999997</v>
      </c>
      <c r="P42" s="566">
        <v>0</v>
      </c>
      <c r="Q42" s="566">
        <v>0</v>
      </c>
      <c r="R42" s="566">
        <v>0</v>
      </c>
      <c r="S42" s="566">
        <v>0</v>
      </c>
      <c r="T42" s="566">
        <v>2900</v>
      </c>
      <c r="U42" s="564"/>
      <c r="V42" s="565">
        <f t="shared" si="8"/>
        <v>1051.5000000000073</v>
      </c>
      <c r="W42" s="565"/>
      <c r="X42" s="565"/>
    </row>
    <row r="43" spans="1:24" s="559" customFormat="1" ht="20.25" customHeight="1">
      <c r="A43" s="665" t="s">
        <v>422</v>
      </c>
      <c r="B43" s="666"/>
      <c r="C43" s="355">
        <f>C11+C30</f>
        <v>1452725.290133</v>
      </c>
      <c r="D43" s="355">
        <f aca="true" t="shared" si="9" ref="D43:T43">D11+D30</f>
        <v>0</v>
      </c>
      <c r="E43" s="355">
        <f t="shared" si="9"/>
        <v>397451.8539</v>
      </c>
      <c r="F43" s="355">
        <f t="shared" si="9"/>
        <v>924839.1292330001</v>
      </c>
      <c r="G43" s="355">
        <f t="shared" si="9"/>
        <v>94998.194</v>
      </c>
      <c r="H43" s="355">
        <f t="shared" si="9"/>
        <v>0</v>
      </c>
      <c r="I43" s="355">
        <f t="shared" si="9"/>
        <v>0</v>
      </c>
      <c r="J43" s="355">
        <f t="shared" si="9"/>
        <v>35436.113</v>
      </c>
      <c r="K43" s="355">
        <f t="shared" si="9"/>
        <v>1452753.8592329999</v>
      </c>
      <c r="L43" s="355">
        <f t="shared" si="9"/>
        <v>1085.05</v>
      </c>
      <c r="M43" s="355">
        <f t="shared" si="9"/>
        <v>0</v>
      </c>
      <c r="N43" s="355">
        <f t="shared" si="9"/>
        <v>217709.46999999997</v>
      </c>
      <c r="O43" s="355">
        <f t="shared" si="9"/>
        <v>1133597.752233</v>
      </c>
      <c r="P43" s="355">
        <f t="shared" si="9"/>
        <v>4703.053</v>
      </c>
      <c r="Q43" s="355">
        <f t="shared" si="9"/>
        <v>37096.833999999995</v>
      </c>
      <c r="R43" s="355">
        <f t="shared" si="9"/>
        <v>0</v>
      </c>
      <c r="S43" s="355">
        <f t="shared" si="9"/>
        <v>0</v>
      </c>
      <c r="T43" s="355">
        <f t="shared" si="9"/>
        <v>58561.7</v>
      </c>
      <c r="U43" s="558"/>
      <c r="V43" s="565">
        <f t="shared" si="8"/>
        <v>-28.569099999964237</v>
      </c>
      <c r="W43" s="565"/>
      <c r="X43" s="565"/>
    </row>
    <row r="44" ht="15">
      <c r="V44" s="565">
        <f t="shared" si="8"/>
        <v>0</v>
      </c>
    </row>
    <row r="45" spans="3:22" ht="15">
      <c r="C45" s="565"/>
      <c r="K45" s="575"/>
      <c r="L45" s="576"/>
      <c r="M45" s="576"/>
      <c r="N45" s="576"/>
      <c r="O45" s="576"/>
      <c r="P45" s="576"/>
      <c r="Q45" s="576"/>
      <c r="R45" s="576"/>
      <c r="S45" s="576"/>
      <c r="V45" s="565">
        <f t="shared" si="8"/>
        <v>0</v>
      </c>
    </row>
    <row r="46" spans="4:22" ht="15">
      <c r="D46" s="577"/>
      <c r="K46" s="565"/>
      <c r="L46" s="578"/>
      <c r="M46" s="578"/>
      <c r="N46" s="578"/>
      <c r="O46" s="578"/>
      <c r="P46" s="578"/>
      <c r="Q46" s="578"/>
      <c r="R46" s="578"/>
      <c r="S46" s="578"/>
      <c r="T46" s="578"/>
      <c r="V46" s="565">
        <f t="shared" si="8"/>
        <v>0</v>
      </c>
    </row>
    <row r="47" ht="15">
      <c r="V47" s="565">
        <f t="shared" si="8"/>
        <v>0</v>
      </c>
    </row>
    <row r="48" spans="12:22" ht="15">
      <c r="L48" s="579"/>
      <c r="M48" s="579"/>
      <c r="N48" s="579"/>
      <c r="O48" s="579"/>
      <c r="P48" s="579"/>
      <c r="Q48" s="579"/>
      <c r="R48" s="579"/>
      <c r="S48" s="579"/>
      <c r="V48" s="565">
        <f t="shared" si="8"/>
        <v>0</v>
      </c>
    </row>
    <row r="49" ht="15">
      <c r="V49" s="565">
        <f t="shared" si="8"/>
        <v>0</v>
      </c>
    </row>
    <row r="50" ht="15">
      <c r="V50" s="565">
        <f t="shared" si="8"/>
        <v>0</v>
      </c>
    </row>
    <row r="51" ht="15">
      <c r="V51" s="565">
        <f t="shared" si="8"/>
        <v>0</v>
      </c>
    </row>
    <row r="52" ht="15">
      <c r="V52" s="565">
        <f t="shared" si="8"/>
        <v>0</v>
      </c>
    </row>
    <row r="53" ht="15">
      <c r="V53" s="565">
        <f t="shared" si="8"/>
        <v>0</v>
      </c>
    </row>
    <row r="54" ht="15">
      <c r="V54" s="565">
        <f t="shared" si="8"/>
        <v>0</v>
      </c>
    </row>
    <row r="55" ht="15">
      <c r="V55" s="565">
        <f t="shared" si="8"/>
        <v>0</v>
      </c>
    </row>
  </sheetData>
  <sheetProtection/>
  <mergeCells count="28">
    <mergeCell ref="D7:D8"/>
    <mergeCell ref="Q7:Q8"/>
    <mergeCell ref="T6:T8"/>
    <mergeCell ref="A43:B43"/>
    <mergeCell ref="E7:E8"/>
    <mergeCell ref="L7:L8"/>
    <mergeCell ref="R7:R8"/>
    <mergeCell ref="S7:S8"/>
    <mergeCell ref="K6:K8"/>
    <mergeCell ref="L6:S6"/>
    <mergeCell ref="G6:G8"/>
    <mergeCell ref="M7:M8"/>
    <mergeCell ref="N7:N8"/>
    <mergeCell ref="O7:O8"/>
    <mergeCell ref="P7:P8"/>
    <mergeCell ref="I6:I8"/>
    <mergeCell ref="J6:J8"/>
    <mergeCell ref="H6:H8"/>
    <mergeCell ref="D6:E6"/>
    <mergeCell ref="F6:F8"/>
    <mergeCell ref="A2:T2"/>
    <mergeCell ref="A3:T3"/>
    <mergeCell ref="A4:T4"/>
    <mergeCell ref="A5:A8"/>
    <mergeCell ref="B5:B8"/>
    <mergeCell ref="C5:J5"/>
    <mergeCell ref="K5:T5"/>
    <mergeCell ref="C6:C8"/>
  </mergeCells>
  <printOptions/>
  <pageMargins left="0.45" right="0.2" top="0.25" bottom="0.25" header="0.3" footer="0.3"/>
  <pageSetup horizontalDpi="600" verticalDpi="600" orientation="landscape" scale="70" r:id="rId2"/>
  <drawing r:id="rId1"/>
</worksheet>
</file>

<file path=xl/worksheets/sheet4.xml><?xml version="1.0" encoding="utf-8"?>
<worksheet xmlns="http://schemas.openxmlformats.org/spreadsheetml/2006/main" xmlns:r="http://schemas.openxmlformats.org/officeDocument/2006/relationships">
  <dimension ref="A1:Q40"/>
  <sheetViews>
    <sheetView zoomScalePageLayoutView="0" workbookViewId="0" topLeftCell="A1">
      <selection activeCell="A1" sqref="A1:IV16384"/>
    </sheetView>
  </sheetViews>
  <sheetFormatPr defaultColWidth="9.140625" defaultRowHeight="12.75"/>
  <cols>
    <col min="1" max="1" width="5.140625" style="215" customWidth="1"/>
    <col min="2" max="2" width="25.140625" style="215" customWidth="1"/>
    <col min="3" max="3" width="7.8515625" style="215" customWidth="1"/>
    <col min="4" max="4" width="8.8515625" style="215" hidden="1" customWidth="1"/>
    <col min="5" max="5" width="8.8515625" style="215" customWidth="1"/>
    <col min="6" max="6" width="8.8515625" style="215" hidden="1" customWidth="1"/>
    <col min="7" max="7" width="8.28125" style="215" customWidth="1"/>
    <col min="8" max="8" width="8.57421875" style="215" customWidth="1"/>
    <col min="9" max="9" width="7.421875" style="215" customWidth="1"/>
    <col min="10" max="10" width="8.140625" style="215" customWidth="1"/>
    <col min="11" max="11" width="8.57421875" style="215" customWidth="1"/>
    <col min="12" max="16384" width="9.140625" style="215" customWidth="1"/>
  </cols>
  <sheetData>
    <row r="1" spans="1:17" ht="15">
      <c r="A1" s="294" t="s">
        <v>423</v>
      </c>
      <c r="B1" s="294"/>
      <c r="C1" s="294"/>
      <c r="D1" s="294"/>
      <c r="E1" s="294"/>
      <c r="F1" s="294"/>
      <c r="G1" s="294"/>
      <c r="H1" s="294"/>
      <c r="I1" s="294"/>
      <c r="J1" s="294"/>
      <c r="K1" s="294"/>
      <c r="L1" s="295"/>
      <c r="M1" s="295"/>
      <c r="N1" s="295"/>
      <c r="O1" s="295"/>
      <c r="P1" s="295"/>
      <c r="Q1" s="295"/>
    </row>
    <row r="2" spans="1:14" ht="17.25">
      <c r="A2" s="647" t="s">
        <v>424</v>
      </c>
      <c r="B2" s="647"/>
      <c r="C2" s="647"/>
      <c r="D2" s="647"/>
      <c r="E2" s="647"/>
      <c r="F2" s="647"/>
      <c r="G2" s="647"/>
      <c r="H2" s="647"/>
      <c r="I2" s="647"/>
      <c r="J2" s="647"/>
      <c r="K2" s="647"/>
      <c r="L2" s="296"/>
      <c r="M2" s="296"/>
      <c r="N2" s="296"/>
    </row>
    <row r="3" spans="1:14" ht="15">
      <c r="A3" s="668" t="s">
        <v>555</v>
      </c>
      <c r="B3" s="668"/>
      <c r="C3" s="668"/>
      <c r="D3" s="668"/>
      <c r="E3" s="668"/>
      <c r="F3" s="668"/>
      <c r="G3" s="668"/>
      <c r="H3" s="668"/>
      <c r="I3" s="668"/>
      <c r="J3" s="668"/>
      <c r="K3" s="668"/>
      <c r="L3" s="297"/>
      <c r="M3" s="297"/>
      <c r="N3" s="297"/>
    </row>
    <row r="4" spans="1:11" ht="12.75">
      <c r="A4" s="216"/>
      <c r="B4" s="216"/>
      <c r="C4" s="216"/>
      <c r="D4" s="216"/>
      <c r="E4" s="216"/>
      <c r="F4" s="216"/>
      <c r="G4" s="216"/>
      <c r="H4" s="216"/>
      <c r="I4" s="216"/>
      <c r="J4" s="216"/>
      <c r="K4" s="216"/>
    </row>
    <row r="5" spans="1:11" ht="18.75" customHeight="1">
      <c r="A5" s="669" t="s">
        <v>73</v>
      </c>
      <c r="B5" s="669" t="s">
        <v>95</v>
      </c>
      <c r="C5" s="669" t="s">
        <v>425</v>
      </c>
      <c r="D5" s="674" t="s">
        <v>426</v>
      </c>
      <c r="E5" s="675"/>
      <c r="F5" s="675"/>
      <c r="G5" s="676"/>
      <c r="H5" s="677" t="s">
        <v>427</v>
      </c>
      <c r="I5" s="678"/>
      <c r="J5" s="678"/>
      <c r="K5" s="679"/>
    </row>
    <row r="6" spans="1:11" ht="15.75" customHeight="1">
      <c r="A6" s="670"/>
      <c r="B6" s="670"/>
      <c r="C6" s="672"/>
      <c r="D6" s="680" t="s">
        <v>428</v>
      </c>
      <c r="E6" s="680" t="s">
        <v>428</v>
      </c>
      <c r="F6" s="680" t="s">
        <v>428</v>
      </c>
      <c r="G6" s="680" t="s">
        <v>429</v>
      </c>
      <c r="H6" s="681" t="s">
        <v>430</v>
      </c>
      <c r="I6" s="677"/>
      <c r="J6" s="678"/>
      <c r="K6" s="679"/>
    </row>
    <row r="7" spans="1:14" ht="41.25" customHeight="1">
      <c r="A7" s="671"/>
      <c r="B7" s="671"/>
      <c r="C7" s="673"/>
      <c r="D7" s="680"/>
      <c r="E7" s="680"/>
      <c r="F7" s="680"/>
      <c r="G7" s="680"/>
      <c r="H7" s="682"/>
      <c r="I7" s="100" t="s">
        <v>431</v>
      </c>
      <c r="J7" s="98" t="s">
        <v>432</v>
      </c>
      <c r="K7" s="217" t="s">
        <v>433</v>
      </c>
      <c r="N7" s="667"/>
    </row>
    <row r="8" spans="1:14" ht="15.75" customHeight="1">
      <c r="A8" s="298">
        <v>1</v>
      </c>
      <c r="B8" s="103">
        <v>2</v>
      </c>
      <c r="C8" s="102">
        <v>3</v>
      </c>
      <c r="D8" s="103">
        <v>4</v>
      </c>
      <c r="E8" s="103">
        <v>4</v>
      </c>
      <c r="F8" s="103">
        <v>4</v>
      </c>
      <c r="G8" s="102">
        <v>5</v>
      </c>
      <c r="H8" s="103">
        <v>6</v>
      </c>
      <c r="I8" s="298">
        <v>7</v>
      </c>
      <c r="J8" s="103">
        <v>8</v>
      </c>
      <c r="K8" s="299">
        <v>9</v>
      </c>
      <c r="N8" s="667"/>
    </row>
    <row r="9" spans="1:14" ht="15.75" customHeight="1">
      <c r="A9" s="261"/>
      <c r="B9" s="260" t="s">
        <v>99</v>
      </c>
      <c r="C9" s="300">
        <f aca="true" t="shared" si="0" ref="C9:K9">C10+C36</f>
        <v>307</v>
      </c>
      <c r="D9" s="300">
        <f t="shared" si="0"/>
        <v>3750</v>
      </c>
      <c r="E9" s="300">
        <f>E10+E36</f>
        <v>4560</v>
      </c>
      <c r="F9" s="300">
        <f>F10+F36</f>
        <v>4600</v>
      </c>
      <c r="G9" s="300">
        <f t="shared" si="0"/>
        <v>7100</v>
      </c>
      <c r="H9" s="300">
        <f t="shared" si="0"/>
        <v>283</v>
      </c>
      <c r="I9" s="300">
        <f t="shared" si="0"/>
        <v>196</v>
      </c>
      <c r="J9" s="300">
        <f t="shared" si="0"/>
        <v>21</v>
      </c>
      <c r="K9" s="300">
        <f t="shared" si="0"/>
        <v>0</v>
      </c>
      <c r="M9" s="301">
        <f>D11+D18</f>
        <v>2390</v>
      </c>
      <c r="N9" s="215">
        <f>G9/1300000*10000</f>
        <v>54.61538461538461</v>
      </c>
    </row>
    <row r="10" spans="1:11" ht="15">
      <c r="A10" s="302" t="s">
        <v>71</v>
      </c>
      <c r="B10" s="302" t="s">
        <v>434</v>
      </c>
      <c r="C10" s="303">
        <f aca="true" t="shared" si="1" ref="C10:J10">C11+C18+C32+C34+C35</f>
        <v>306</v>
      </c>
      <c r="D10" s="303">
        <f t="shared" si="1"/>
        <v>3700</v>
      </c>
      <c r="E10" s="303">
        <f>E11+E18+E32+E34+E35</f>
        <v>4510</v>
      </c>
      <c r="F10" s="303">
        <f>F11+F18+F32+F34+F35</f>
        <v>4550</v>
      </c>
      <c r="G10" s="303">
        <f t="shared" si="1"/>
        <v>7045</v>
      </c>
      <c r="H10" s="303">
        <f t="shared" si="1"/>
        <v>282</v>
      </c>
      <c r="I10" s="303">
        <f t="shared" si="1"/>
        <v>195</v>
      </c>
      <c r="J10" s="303">
        <f t="shared" si="1"/>
        <v>20</v>
      </c>
      <c r="K10" s="304">
        <f>K11+K18</f>
        <v>0</v>
      </c>
    </row>
    <row r="11" spans="1:14" s="307" customFormat="1" ht="14.25">
      <c r="A11" s="302" t="s">
        <v>74</v>
      </c>
      <c r="B11" s="302" t="s">
        <v>234</v>
      </c>
      <c r="C11" s="305">
        <f aca="true" t="shared" si="2" ref="C11:J11">SUM(C12:C17)</f>
        <v>6</v>
      </c>
      <c r="D11" s="305">
        <f t="shared" si="2"/>
        <v>930</v>
      </c>
      <c r="E11" s="305">
        <f>SUM(E12:E17)</f>
        <v>1290</v>
      </c>
      <c r="F11" s="305">
        <f>SUM(F12:F17)</f>
        <v>1300</v>
      </c>
      <c r="G11" s="305">
        <f t="shared" si="2"/>
        <v>1911</v>
      </c>
      <c r="H11" s="305">
        <f t="shared" si="2"/>
        <v>6</v>
      </c>
      <c r="I11" s="305">
        <f t="shared" si="2"/>
        <v>2</v>
      </c>
      <c r="J11" s="305">
        <f t="shared" si="2"/>
        <v>6</v>
      </c>
      <c r="K11" s="306"/>
      <c r="L11" s="501">
        <f>E11+E18+50</f>
        <v>3250</v>
      </c>
      <c r="M11" s="501">
        <f>G11+G18</f>
        <v>5473</v>
      </c>
      <c r="N11" s="501">
        <f>M11/1300000*10000</f>
        <v>42.1</v>
      </c>
    </row>
    <row r="12" spans="1:12" ht="15">
      <c r="A12" s="308">
        <v>1</v>
      </c>
      <c r="B12" s="262" t="s">
        <v>328</v>
      </c>
      <c r="C12" s="309">
        <v>1</v>
      </c>
      <c r="D12" s="309">
        <v>500</v>
      </c>
      <c r="E12" s="309">
        <v>800</v>
      </c>
      <c r="F12" s="309">
        <v>800</v>
      </c>
      <c r="G12" s="310">
        <v>1212</v>
      </c>
      <c r="H12" s="311">
        <v>1</v>
      </c>
      <c r="I12" s="311">
        <v>1</v>
      </c>
      <c r="J12" s="311">
        <v>1</v>
      </c>
      <c r="K12" s="311"/>
      <c r="L12" s="215">
        <f>L11/1275000*10000</f>
        <v>25.490196078431374</v>
      </c>
    </row>
    <row r="13" spans="1:11" ht="15">
      <c r="A13" s="308">
        <v>2</v>
      </c>
      <c r="B13" s="262" t="s">
        <v>297</v>
      </c>
      <c r="C13" s="309">
        <v>1</v>
      </c>
      <c r="D13" s="309">
        <v>100</v>
      </c>
      <c r="E13" s="309">
        <v>150</v>
      </c>
      <c r="F13" s="309">
        <v>160</v>
      </c>
      <c r="G13" s="310">
        <v>185</v>
      </c>
      <c r="H13" s="311">
        <v>1</v>
      </c>
      <c r="I13" s="311">
        <v>0</v>
      </c>
      <c r="J13" s="311">
        <v>1</v>
      </c>
      <c r="K13" s="311"/>
    </row>
    <row r="14" spans="1:11" ht="15">
      <c r="A14" s="308">
        <v>3</v>
      </c>
      <c r="B14" s="262" t="s">
        <v>301</v>
      </c>
      <c r="C14" s="309">
        <v>1</v>
      </c>
      <c r="D14" s="309">
        <v>100</v>
      </c>
      <c r="E14" s="309">
        <v>100</v>
      </c>
      <c r="F14" s="309">
        <v>100</v>
      </c>
      <c r="G14" s="310">
        <v>147</v>
      </c>
      <c r="H14" s="311">
        <v>1</v>
      </c>
      <c r="I14" s="311">
        <v>1</v>
      </c>
      <c r="J14" s="311">
        <v>1</v>
      </c>
      <c r="K14" s="311"/>
    </row>
    <row r="15" spans="1:11" ht="15">
      <c r="A15" s="308">
        <v>4</v>
      </c>
      <c r="B15" s="262" t="s">
        <v>435</v>
      </c>
      <c r="C15" s="309">
        <v>1</v>
      </c>
      <c r="D15" s="309">
        <v>150</v>
      </c>
      <c r="E15" s="309">
        <v>160</v>
      </c>
      <c r="F15" s="309">
        <v>160</v>
      </c>
      <c r="G15" s="310">
        <v>267</v>
      </c>
      <c r="H15" s="311">
        <v>1</v>
      </c>
      <c r="I15" s="311">
        <v>0</v>
      </c>
      <c r="J15" s="311">
        <v>1</v>
      </c>
      <c r="K15" s="311"/>
    </row>
    <row r="16" spans="1:11" ht="15">
      <c r="A16" s="308">
        <v>5</v>
      </c>
      <c r="B16" s="262" t="s">
        <v>436</v>
      </c>
      <c r="C16" s="309">
        <v>1</v>
      </c>
      <c r="D16" s="309">
        <v>50</v>
      </c>
      <c r="E16" s="309">
        <v>50</v>
      </c>
      <c r="F16" s="309">
        <v>50</v>
      </c>
      <c r="G16" s="311">
        <v>60</v>
      </c>
      <c r="H16" s="311">
        <v>1</v>
      </c>
      <c r="I16" s="311">
        <v>0</v>
      </c>
      <c r="J16" s="311">
        <v>1</v>
      </c>
      <c r="K16" s="311"/>
    </row>
    <row r="17" spans="1:11" ht="15">
      <c r="A17" s="308">
        <v>6</v>
      </c>
      <c r="B17" s="262" t="s">
        <v>499</v>
      </c>
      <c r="C17" s="309">
        <v>1</v>
      </c>
      <c r="D17" s="309">
        <v>30</v>
      </c>
      <c r="E17" s="309">
        <v>30</v>
      </c>
      <c r="F17" s="309">
        <v>30</v>
      </c>
      <c r="G17" s="311">
        <v>40</v>
      </c>
      <c r="H17" s="311">
        <v>1</v>
      </c>
      <c r="I17" s="311">
        <v>0</v>
      </c>
      <c r="J17" s="311">
        <v>1</v>
      </c>
      <c r="K17" s="311"/>
    </row>
    <row r="18" spans="1:11" ht="14.25">
      <c r="A18" s="302" t="s">
        <v>75</v>
      </c>
      <c r="B18" s="302" t="s">
        <v>94</v>
      </c>
      <c r="C18" s="305">
        <f aca="true" t="shared" si="3" ref="C18:K18">SUM(C19:C31)</f>
        <v>13</v>
      </c>
      <c r="D18" s="305">
        <f t="shared" si="3"/>
        <v>1460</v>
      </c>
      <c r="E18" s="305">
        <f>SUM(E19:E31)</f>
        <v>1910</v>
      </c>
      <c r="F18" s="305">
        <f>SUM(F19:F31)</f>
        <v>1940</v>
      </c>
      <c r="G18" s="305">
        <f t="shared" si="3"/>
        <v>3562</v>
      </c>
      <c r="H18" s="305">
        <f t="shared" si="3"/>
        <v>13</v>
      </c>
      <c r="I18" s="305">
        <f t="shared" si="3"/>
        <v>13</v>
      </c>
      <c r="J18" s="305">
        <f t="shared" si="3"/>
        <v>13</v>
      </c>
      <c r="K18" s="305">
        <f t="shared" si="3"/>
        <v>0</v>
      </c>
    </row>
    <row r="19" spans="1:11" ht="15">
      <c r="A19" s="312">
        <v>1</v>
      </c>
      <c r="B19" s="313" t="s">
        <v>284</v>
      </c>
      <c r="C19" s="310">
        <v>1</v>
      </c>
      <c r="D19" s="310">
        <v>120</v>
      </c>
      <c r="E19" s="310">
        <v>130</v>
      </c>
      <c r="F19" s="310">
        <v>130</v>
      </c>
      <c r="G19" s="310">
        <v>250</v>
      </c>
      <c r="H19" s="314">
        <v>1</v>
      </c>
      <c r="I19" s="314">
        <v>1</v>
      </c>
      <c r="J19" s="314">
        <v>1</v>
      </c>
      <c r="K19" s="311"/>
    </row>
    <row r="20" spans="1:11" ht="15">
      <c r="A20" s="312">
        <v>2</v>
      </c>
      <c r="B20" s="313" t="s">
        <v>285</v>
      </c>
      <c r="C20" s="310">
        <v>1</v>
      </c>
      <c r="D20" s="310">
        <v>130</v>
      </c>
      <c r="E20" s="310">
        <v>150</v>
      </c>
      <c r="F20" s="310">
        <v>150</v>
      </c>
      <c r="G20" s="310">
        <v>259</v>
      </c>
      <c r="H20" s="314">
        <v>1</v>
      </c>
      <c r="I20" s="314">
        <v>1</v>
      </c>
      <c r="J20" s="314">
        <v>1</v>
      </c>
      <c r="K20" s="311"/>
    </row>
    <row r="21" spans="1:11" ht="15">
      <c r="A21" s="312">
        <v>3</v>
      </c>
      <c r="B21" s="313" t="s">
        <v>286</v>
      </c>
      <c r="C21" s="310">
        <v>1</v>
      </c>
      <c r="D21" s="310">
        <v>150</v>
      </c>
      <c r="E21" s="310">
        <v>170</v>
      </c>
      <c r="F21" s="310">
        <v>200</v>
      </c>
      <c r="G21" s="310">
        <v>268</v>
      </c>
      <c r="H21" s="314">
        <v>1</v>
      </c>
      <c r="I21" s="314">
        <v>1</v>
      </c>
      <c r="J21" s="314">
        <v>1</v>
      </c>
      <c r="K21" s="311"/>
    </row>
    <row r="22" spans="1:11" ht="15">
      <c r="A22" s="312">
        <v>4</v>
      </c>
      <c r="B22" s="313" t="s">
        <v>287</v>
      </c>
      <c r="C22" s="310">
        <v>1</v>
      </c>
      <c r="D22" s="310">
        <v>120</v>
      </c>
      <c r="E22" s="310">
        <v>150</v>
      </c>
      <c r="F22" s="310">
        <v>150</v>
      </c>
      <c r="G22" s="310">
        <v>281</v>
      </c>
      <c r="H22" s="314">
        <v>1</v>
      </c>
      <c r="I22" s="314">
        <v>1</v>
      </c>
      <c r="J22" s="314">
        <v>1</v>
      </c>
      <c r="K22" s="311"/>
    </row>
    <row r="23" spans="1:11" ht="15">
      <c r="A23" s="312">
        <v>5</v>
      </c>
      <c r="B23" s="313" t="s">
        <v>288</v>
      </c>
      <c r="C23" s="310">
        <v>1</v>
      </c>
      <c r="D23" s="310">
        <v>100</v>
      </c>
      <c r="E23" s="310">
        <v>130</v>
      </c>
      <c r="F23" s="310">
        <v>130</v>
      </c>
      <c r="G23" s="310">
        <v>320</v>
      </c>
      <c r="H23" s="314">
        <v>1</v>
      </c>
      <c r="I23" s="314">
        <v>1</v>
      </c>
      <c r="J23" s="314">
        <v>1</v>
      </c>
      <c r="K23" s="311"/>
    </row>
    <row r="24" spans="1:11" ht="15">
      <c r="A24" s="312">
        <v>6</v>
      </c>
      <c r="B24" s="313" t="s">
        <v>289</v>
      </c>
      <c r="C24" s="310">
        <v>1</v>
      </c>
      <c r="D24" s="310">
        <v>120</v>
      </c>
      <c r="E24" s="310">
        <v>250</v>
      </c>
      <c r="F24" s="310">
        <v>250</v>
      </c>
      <c r="G24" s="310">
        <v>617</v>
      </c>
      <c r="H24" s="314">
        <v>1</v>
      </c>
      <c r="I24" s="314">
        <v>1</v>
      </c>
      <c r="J24" s="314">
        <v>1</v>
      </c>
      <c r="K24" s="311"/>
    </row>
    <row r="25" spans="1:11" ht="15">
      <c r="A25" s="312">
        <v>7</v>
      </c>
      <c r="B25" s="313" t="s">
        <v>290</v>
      </c>
      <c r="C25" s="310">
        <v>1</v>
      </c>
      <c r="D25" s="310">
        <v>100</v>
      </c>
      <c r="E25" s="310">
        <v>140</v>
      </c>
      <c r="F25" s="310">
        <v>140</v>
      </c>
      <c r="G25" s="310">
        <v>250</v>
      </c>
      <c r="H25" s="314">
        <v>1</v>
      </c>
      <c r="I25" s="314">
        <v>1</v>
      </c>
      <c r="J25" s="314">
        <v>1</v>
      </c>
      <c r="K25" s="311"/>
    </row>
    <row r="26" spans="1:11" ht="15">
      <c r="A26" s="312">
        <v>8</v>
      </c>
      <c r="B26" s="313" t="s">
        <v>291</v>
      </c>
      <c r="C26" s="310">
        <v>1</v>
      </c>
      <c r="D26" s="310">
        <v>100</v>
      </c>
      <c r="E26" s="310">
        <v>120</v>
      </c>
      <c r="F26" s="310">
        <v>120</v>
      </c>
      <c r="G26" s="310">
        <v>192</v>
      </c>
      <c r="H26" s="314">
        <v>1</v>
      </c>
      <c r="I26" s="314">
        <v>1</v>
      </c>
      <c r="J26" s="314">
        <v>1</v>
      </c>
      <c r="K26" s="311"/>
    </row>
    <row r="27" spans="1:11" ht="15">
      <c r="A27" s="312">
        <v>9</v>
      </c>
      <c r="B27" s="313" t="s">
        <v>292</v>
      </c>
      <c r="C27" s="310">
        <v>1</v>
      </c>
      <c r="D27" s="310">
        <v>150</v>
      </c>
      <c r="E27" s="310">
        <v>150</v>
      </c>
      <c r="F27" s="310">
        <v>150</v>
      </c>
      <c r="G27" s="310">
        <v>260</v>
      </c>
      <c r="H27" s="314">
        <v>1</v>
      </c>
      <c r="I27" s="314">
        <v>1</v>
      </c>
      <c r="J27" s="314">
        <v>1</v>
      </c>
      <c r="K27" s="311"/>
    </row>
    <row r="28" spans="1:13" ht="15">
      <c r="A28" s="312">
        <v>10</v>
      </c>
      <c r="B28" s="313" t="s">
        <v>293</v>
      </c>
      <c r="C28" s="310">
        <v>1</v>
      </c>
      <c r="D28" s="310">
        <v>70</v>
      </c>
      <c r="E28" s="310">
        <v>70</v>
      </c>
      <c r="F28" s="310">
        <v>70</v>
      </c>
      <c r="G28" s="310">
        <v>200</v>
      </c>
      <c r="H28" s="314">
        <v>1</v>
      </c>
      <c r="I28" s="314">
        <v>1</v>
      </c>
      <c r="J28" s="314">
        <v>1</v>
      </c>
      <c r="K28" s="315"/>
      <c r="L28" s="316"/>
      <c r="M28" s="316"/>
    </row>
    <row r="29" spans="1:11" ht="15">
      <c r="A29" s="312">
        <v>11</v>
      </c>
      <c r="B29" s="313" t="s">
        <v>294</v>
      </c>
      <c r="C29" s="310">
        <v>1</v>
      </c>
      <c r="D29" s="310">
        <v>100</v>
      </c>
      <c r="E29" s="310">
        <v>250</v>
      </c>
      <c r="F29" s="310">
        <v>250</v>
      </c>
      <c r="G29" s="310">
        <v>400</v>
      </c>
      <c r="H29" s="314">
        <v>1</v>
      </c>
      <c r="I29" s="314">
        <v>1</v>
      </c>
      <c r="J29" s="314">
        <v>1</v>
      </c>
      <c r="K29" s="317"/>
    </row>
    <row r="30" spans="1:14" ht="15">
      <c r="A30" s="312">
        <v>12</v>
      </c>
      <c r="B30" s="313" t="s">
        <v>311</v>
      </c>
      <c r="C30" s="310">
        <v>1</v>
      </c>
      <c r="D30" s="310">
        <v>130</v>
      </c>
      <c r="E30" s="310">
        <v>130</v>
      </c>
      <c r="F30" s="310">
        <v>130</v>
      </c>
      <c r="G30" s="310">
        <v>165</v>
      </c>
      <c r="H30" s="314">
        <v>1</v>
      </c>
      <c r="I30" s="314">
        <v>1</v>
      </c>
      <c r="J30" s="314">
        <v>1</v>
      </c>
      <c r="K30" s="318"/>
      <c r="L30" s="316"/>
      <c r="M30" s="316"/>
      <c r="N30" s="316"/>
    </row>
    <row r="31" spans="1:11" ht="18" customHeight="1">
      <c r="A31" s="312">
        <v>13</v>
      </c>
      <c r="B31" s="319" t="s">
        <v>437</v>
      </c>
      <c r="C31" s="310">
        <v>1</v>
      </c>
      <c r="D31" s="310">
        <v>70</v>
      </c>
      <c r="E31" s="310">
        <v>70</v>
      </c>
      <c r="F31" s="310">
        <v>70</v>
      </c>
      <c r="G31" s="310">
        <v>100</v>
      </c>
      <c r="H31" s="314">
        <v>1</v>
      </c>
      <c r="I31" s="314">
        <v>1</v>
      </c>
      <c r="J31" s="314">
        <v>1</v>
      </c>
      <c r="K31" s="311"/>
    </row>
    <row r="32" spans="1:11" s="307" customFormat="1" ht="15">
      <c r="A32" s="222" t="s">
        <v>80</v>
      </c>
      <c r="B32" s="302" t="s">
        <v>438</v>
      </c>
      <c r="C32" s="320">
        <f aca="true" t="shared" si="4" ref="C32:J32">C33</f>
        <v>1</v>
      </c>
      <c r="D32" s="320">
        <f t="shared" si="4"/>
        <v>0</v>
      </c>
      <c r="E32" s="320">
        <f t="shared" si="4"/>
        <v>0</v>
      </c>
      <c r="F32" s="320">
        <f t="shared" si="4"/>
        <v>0</v>
      </c>
      <c r="G32" s="320">
        <f t="shared" si="4"/>
        <v>0</v>
      </c>
      <c r="H32" s="320">
        <f t="shared" si="4"/>
        <v>1</v>
      </c>
      <c r="I32" s="320">
        <f t="shared" si="4"/>
        <v>0</v>
      </c>
      <c r="J32" s="320">
        <f t="shared" si="4"/>
        <v>1</v>
      </c>
      <c r="K32" s="302"/>
    </row>
    <row r="33" spans="1:11" ht="15">
      <c r="A33" s="321"/>
      <c r="B33" s="148" t="s">
        <v>439</v>
      </c>
      <c r="C33" s="148">
        <v>1</v>
      </c>
      <c r="D33" s="148"/>
      <c r="E33" s="148"/>
      <c r="F33" s="148"/>
      <c r="G33" s="148"/>
      <c r="H33" s="314">
        <v>1</v>
      </c>
      <c r="I33" s="314">
        <v>0</v>
      </c>
      <c r="J33" s="148">
        <v>1</v>
      </c>
      <c r="K33" s="148"/>
    </row>
    <row r="34" spans="1:11" s="307" customFormat="1" ht="14.25">
      <c r="A34" s="222" t="s">
        <v>81</v>
      </c>
      <c r="B34" s="302" t="s">
        <v>440</v>
      </c>
      <c r="C34" s="302">
        <v>24</v>
      </c>
      <c r="D34" s="302"/>
      <c r="E34" s="302"/>
      <c r="F34" s="302"/>
      <c r="G34" s="302"/>
      <c r="H34" s="302"/>
      <c r="I34" s="302"/>
      <c r="J34" s="302"/>
      <c r="K34" s="302"/>
    </row>
    <row r="35" spans="1:11" s="307" customFormat="1" ht="18.75" customHeight="1">
      <c r="A35" s="222" t="s">
        <v>5</v>
      </c>
      <c r="B35" s="302" t="s">
        <v>441</v>
      </c>
      <c r="C35" s="302">
        <v>262</v>
      </c>
      <c r="D35" s="302">
        <f>5*262</f>
        <v>1310</v>
      </c>
      <c r="E35" s="302">
        <f>5*262</f>
        <v>1310</v>
      </c>
      <c r="F35" s="302">
        <f>5*262</f>
        <v>1310</v>
      </c>
      <c r="G35" s="302">
        <f>D35+C35</f>
        <v>1572</v>
      </c>
      <c r="H35" s="302">
        <v>262</v>
      </c>
      <c r="I35" s="302">
        <v>180</v>
      </c>
      <c r="J35" s="302"/>
      <c r="K35" s="302"/>
    </row>
    <row r="36" spans="1:11" s="307" customFormat="1" ht="14.25">
      <c r="A36" s="222" t="s">
        <v>72</v>
      </c>
      <c r="B36" s="302" t="s">
        <v>96</v>
      </c>
      <c r="C36" s="302">
        <f>C37</f>
        <v>1</v>
      </c>
      <c r="D36" s="302">
        <f>D37</f>
        <v>50</v>
      </c>
      <c r="E36" s="302">
        <f>E37</f>
        <v>50</v>
      </c>
      <c r="F36" s="302">
        <f>F37</f>
        <v>50</v>
      </c>
      <c r="G36" s="302">
        <f>G37</f>
        <v>55</v>
      </c>
      <c r="H36" s="302">
        <v>1</v>
      </c>
      <c r="I36" s="302">
        <v>1</v>
      </c>
      <c r="J36" s="302">
        <v>1</v>
      </c>
      <c r="K36" s="302"/>
    </row>
    <row r="37" spans="1:11" ht="15">
      <c r="A37" s="224"/>
      <c r="B37" s="322" t="s">
        <v>442</v>
      </c>
      <c r="C37" s="148">
        <v>1</v>
      </c>
      <c r="D37" s="148">
        <v>50</v>
      </c>
      <c r="E37" s="148">
        <v>50</v>
      </c>
      <c r="F37" s="148">
        <v>50</v>
      </c>
      <c r="G37" s="148">
        <v>55</v>
      </c>
      <c r="H37" s="148">
        <v>1</v>
      </c>
      <c r="I37" s="148">
        <v>1</v>
      </c>
      <c r="J37" s="148">
        <v>1</v>
      </c>
      <c r="K37" s="148"/>
    </row>
    <row r="38" spans="1:11" ht="15">
      <c r="A38" s="323"/>
      <c r="B38" s="263"/>
      <c r="C38" s="324"/>
      <c r="D38" s="263"/>
      <c r="E38" s="263"/>
      <c r="F38" s="263"/>
      <c r="G38" s="324"/>
      <c r="H38" s="263"/>
      <c r="I38" s="323"/>
      <c r="J38" s="263"/>
      <c r="K38" s="325"/>
    </row>
    <row r="39" spans="1:11" ht="15">
      <c r="A39" s="294" t="s">
        <v>443</v>
      </c>
      <c r="B39" s="294"/>
      <c r="C39" s="326"/>
      <c r="D39" s="326"/>
      <c r="E39" s="326"/>
      <c r="F39" s="326"/>
      <c r="G39" s="326"/>
      <c r="H39" s="326"/>
      <c r="I39" s="326"/>
      <c r="J39" s="326"/>
      <c r="K39" s="326"/>
    </row>
    <row r="40" ht="15">
      <c r="A40" s="326" t="s">
        <v>444</v>
      </c>
    </row>
  </sheetData>
  <sheetProtection/>
  <mergeCells count="14">
    <mergeCell ref="H6:H7"/>
    <mergeCell ref="F6:F7"/>
    <mergeCell ref="I6:K6"/>
    <mergeCell ref="E6:E7"/>
    <mergeCell ref="N7:N8"/>
    <mergeCell ref="A2:K2"/>
    <mergeCell ref="A3:K3"/>
    <mergeCell ref="A5:A7"/>
    <mergeCell ref="B5:B7"/>
    <mergeCell ref="C5:C7"/>
    <mergeCell ref="D5:G5"/>
    <mergeCell ref="H5:K5"/>
    <mergeCell ref="D6:D7"/>
    <mergeCell ref="G6:G7"/>
  </mergeCells>
  <printOptions/>
  <pageMargins left="1.2" right="0.4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K22"/>
  <sheetViews>
    <sheetView zoomScalePageLayoutView="0" workbookViewId="0" topLeftCell="A1">
      <selection activeCell="A1" sqref="A1:IV16384"/>
    </sheetView>
  </sheetViews>
  <sheetFormatPr defaultColWidth="9.140625" defaultRowHeight="12.75"/>
  <cols>
    <col min="1" max="1" width="4.00390625" style="215" customWidth="1"/>
    <col min="2" max="2" width="19.57421875" style="215" customWidth="1"/>
    <col min="3" max="3" width="7.8515625" style="215" customWidth="1"/>
    <col min="4" max="4" width="8.8515625" style="215" customWidth="1"/>
    <col min="5" max="5" width="8.28125" style="215" customWidth="1"/>
    <col min="6" max="6" width="8.57421875" style="215" customWidth="1"/>
    <col min="7" max="7" width="9.140625" style="215" customWidth="1"/>
    <col min="8" max="8" width="9.421875" style="215" customWidth="1"/>
    <col min="9" max="9" width="9.7109375" style="215" customWidth="1"/>
    <col min="10" max="16384" width="9.140625" style="215" customWidth="1"/>
  </cols>
  <sheetData>
    <row r="1" spans="1:8" ht="15">
      <c r="A1" s="214" t="s">
        <v>445</v>
      </c>
      <c r="B1" s="214"/>
      <c r="C1" s="214"/>
      <c r="D1" s="214"/>
      <c r="E1" s="214"/>
      <c r="F1" s="214"/>
      <c r="G1" s="214"/>
      <c r="H1" s="214"/>
    </row>
    <row r="2" spans="1:8" ht="15.75">
      <c r="A2" s="684" t="s">
        <v>446</v>
      </c>
      <c r="B2" s="684"/>
      <c r="C2" s="684"/>
      <c r="D2" s="684"/>
      <c r="E2" s="684"/>
      <c r="F2" s="684"/>
      <c r="G2" s="684"/>
      <c r="H2" s="684"/>
    </row>
    <row r="3" spans="1:8" ht="15">
      <c r="A3" s="685" t="s">
        <v>555</v>
      </c>
      <c r="B3" s="685"/>
      <c r="C3" s="685"/>
      <c r="D3" s="685"/>
      <c r="E3" s="685"/>
      <c r="F3" s="685"/>
      <c r="G3" s="685"/>
      <c r="H3" s="685"/>
    </row>
    <row r="4" spans="1:8" ht="12.75">
      <c r="A4" s="216"/>
      <c r="B4" s="216"/>
      <c r="C4" s="216"/>
      <c r="D4" s="216"/>
      <c r="E4" s="216"/>
      <c r="F4" s="216"/>
      <c r="G4" s="216"/>
      <c r="H4" s="216"/>
    </row>
    <row r="5" spans="1:9" ht="14.25" customHeight="1">
      <c r="A5" s="669" t="s">
        <v>73</v>
      </c>
      <c r="B5" s="669" t="s">
        <v>235</v>
      </c>
      <c r="C5" s="686" t="s">
        <v>447</v>
      </c>
      <c r="D5" s="687"/>
      <c r="E5" s="688"/>
      <c r="F5" s="669" t="s">
        <v>448</v>
      </c>
      <c r="G5" s="674" t="s">
        <v>449</v>
      </c>
      <c r="H5" s="676"/>
      <c r="I5" s="669" t="s">
        <v>450</v>
      </c>
    </row>
    <row r="6" spans="1:9" ht="59.25" customHeight="1">
      <c r="A6" s="671"/>
      <c r="B6" s="671"/>
      <c r="C6" s="100" t="s">
        <v>451</v>
      </c>
      <c r="D6" s="99" t="s">
        <v>452</v>
      </c>
      <c r="E6" s="217" t="s">
        <v>453</v>
      </c>
      <c r="F6" s="671"/>
      <c r="G6" s="98" t="s">
        <v>454</v>
      </c>
      <c r="H6" s="98" t="s">
        <v>455</v>
      </c>
      <c r="I6" s="671"/>
    </row>
    <row r="7" spans="1:9" ht="12.75">
      <c r="A7" s="54">
        <v>1</v>
      </c>
      <c r="B7" s="218">
        <v>2</v>
      </c>
      <c r="C7" s="219">
        <v>3</v>
      </c>
      <c r="D7" s="54">
        <v>4</v>
      </c>
      <c r="E7" s="220">
        <v>5</v>
      </c>
      <c r="F7" s="220">
        <v>6</v>
      </c>
      <c r="G7" s="54">
        <v>7</v>
      </c>
      <c r="H7" s="54">
        <v>8</v>
      </c>
      <c r="I7" s="54">
        <v>9</v>
      </c>
    </row>
    <row r="8" spans="1:11" ht="15">
      <c r="A8" s="148"/>
      <c r="B8" s="221" t="s">
        <v>276</v>
      </c>
      <c r="C8" s="222">
        <f>SUM(C9:C21)</f>
        <v>64</v>
      </c>
      <c r="D8" s="222">
        <f aca="true" t="shared" si="0" ref="D8:I8">SUM(D9:D21)</f>
        <v>199</v>
      </c>
      <c r="E8" s="222">
        <f t="shared" si="0"/>
        <v>293</v>
      </c>
      <c r="F8" s="222">
        <f>SUM(F9:F21)</f>
        <v>241</v>
      </c>
      <c r="G8" s="222">
        <f>SUM(G9:G21)</f>
        <v>2124</v>
      </c>
      <c r="H8" s="222">
        <f t="shared" si="0"/>
        <v>0</v>
      </c>
      <c r="I8" s="256">
        <f t="shared" si="0"/>
        <v>0</v>
      </c>
      <c r="K8" s="552">
        <f>F8/262*100</f>
        <v>91.98473282442748</v>
      </c>
    </row>
    <row r="9" spans="1:9" ht="18.75" customHeight="1">
      <c r="A9" s="479">
        <v>1</v>
      </c>
      <c r="B9" s="627" t="s">
        <v>284</v>
      </c>
      <c r="C9" s="480">
        <v>3</v>
      </c>
      <c r="D9" s="480">
        <v>20</v>
      </c>
      <c r="E9" s="480">
        <v>27</v>
      </c>
      <c r="F9" s="480">
        <v>24</v>
      </c>
      <c r="G9" s="480">
        <v>256</v>
      </c>
      <c r="H9" s="480"/>
      <c r="I9" s="481"/>
    </row>
    <row r="10" spans="1:9" ht="18.75" customHeight="1">
      <c r="A10" s="223">
        <v>2</v>
      </c>
      <c r="B10" s="78" t="s">
        <v>285</v>
      </c>
      <c r="C10" s="175">
        <v>7</v>
      </c>
      <c r="D10" s="175">
        <v>19</v>
      </c>
      <c r="E10" s="175">
        <v>29</v>
      </c>
      <c r="F10" s="175">
        <v>20</v>
      </c>
      <c r="G10" s="175">
        <v>212</v>
      </c>
      <c r="H10" s="175"/>
      <c r="I10" s="148"/>
    </row>
    <row r="11" spans="1:9" ht="18.75" customHeight="1">
      <c r="A11" s="223">
        <v>3</v>
      </c>
      <c r="B11" s="78" t="s">
        <v>286</v>
      </c>
      <c r="C11" s="175">
        <v>4</v>
      </c>
      <c r="D11" s="175">
        <v>19</v>
      </c>
      <c r="E11" s="175">
        <v>40</v>
      </c>
      <c r="F11" s="175">
        <v>27</v>
      </c>
      <c r="G11" s="175">
        <v>155</v>
      </c>
      <c r="H11" s="175"/>
      <c r="I11" s="148"/>
    </row>
    <row r="12" spans="1:9" ht="18.75" customHeight="1">
      <c r="A12" s="223">
        <v>4</v>
      </c>
      <c r="B12" s="78" t="s">
        <v>287</v>
      </c>
      <c r="C12" s="175">
        <v>2</v>
      </c>
      <c r="D12" s="175">
        <v>17</v>
      </c>
      <c r="E12" s="175">
        <v>22</v>
      </c>
      <c r="F12" s="175">
        <v>19</v>
      </c>
      <c r="G12" s="175">
        <v>238</v>
      </c>
      <c r="H12" s="175"/>
      <c r="I12" s="148"/>
    </row>
    <row r="13" spans="1:9" ht="18.75" customHeight="1">
      <c r="A13" s="223">
        <v>5</v>
      </c>
      <c r="B13" s="78" t="s">
        <v>288</v>
      </c>
      <c r="C13" s="224">
        <v>15</v>
      </c>
      <c r="D13" s="224">
        <v>23</v>
      </c>
      <c r="E13" s="224">
        <v>32</v>
      </c>
      <c r="F13" s="175">
        <v>29</v>
      </c>
      <c r="G13" s="224">
        <v>272</v>
      </c>
      <c r="H13" s="224"/>
      <c r="I13" s="148"/>
    </row>
    <row r="14" spans="1:9" ht="18.75" customHeight="1">
      <c r="A14" s="223">
        <v>6</v>
      </c>
      <c r="B14" s="78" t="s">
        <v>383</v>
      </c>
      <c r="C14" s="224">
        <v>7</v>
      </c>
      <c r="D14" s="224">
        <v>20</v>
      </c>
      <c r="E14" s="224">
        <v>25</v>
      </c>
      <c r="F14" s="175">
        <v>20</v>
      </c>
      <c r="G14" s="224">
        <v>157</v>
      </c>
      <c r="H14" s="224"/>
      <c r="I14" s="148"/>
    </row>
    <row r="15" spans="1:9" ht="18.75" customHeight="1">
      <c r="A15" s="223">
        <v>7</v>
      </c>
      <c r="B15" s="78" t="s">
        <v>314</v>
      </c>
      <c r="C15" s="224">
        <v>4</v>
      </c>
      <c r="D15" s="224">
        <v>8</v>
      </c>
      <c r="E15" s="224">
        <v>12</v>
      </c>
      <c r="F15" s="175">
        <v>9</v>
      </c>
      <c r="G15" s="224">
        <v>84</v>
      </c>
      <c r="H15" s="224"/>
      <c r="I15" s="148"/>
    </row>
    <row r="16" spans="1:9" ht="18.75" customHeight="1">
      <c r="A16" s="223">
        <v>8</v>
      </c>
      <c r="B16" s="78" t="s">
        <v>290</v>
      </c>
      <c r="C16" s="224">
        <v>3</v>
      </c>
      <c r="D16" s="224">
        <v>8</v>
      </c>
      <c r="E16" s="224">
        <v>15</v>
      </c>
      <c r="F16" s="175">
        <v>13</v>
      </c>
      <c r="G16" s="224">
        <v>93</v>
      </c>
      <c r="H16" s="224"/>
      <c r="I16" s="148"/>
    </row>
    <row r="17" spans="1:9" ht="18.75" customHeight="1">
      <c r="A17" s="223">
        <v>9</v>
      </c>
      <c r="B17" s="78" t="s">
        <v>291</v>
      </c>
      <c r="C17" s="224">
        <v>4</v>
      </c>
      <c r="D17" s="224">
        <v>17</v>
      </c>
      <c r="E17" s="224">
        <v>18</v>
      </c>
      <c r="F17" s="175">
        <v>18</v>
      </c>
      <c r="G17" s="224">
        <v>167</v>
      </c>
      <c r="H17" s="224"/>
      <c r="I17" s="148"/>
    </row>
    <row r="18" spans="1:9" ht="18.75" customHeight="1">
      <c r="A18" s="223">
        <v>10</v>
      </c>
      <c r="B18" s="78" t="s">
        <v>292</v>
      </c>
      <c r="C18" s="224">
        <v>5</v>
      </c>
      <c r="D18" s="224">
        <v>25</v>
      </c>
      <c r="E18" s="224">
        <v>31</v>
      </c>
      <c r="F18" s="175">
        <v>28</v>
      </c>
      <c r="G18" s="224">
        <v>217</v>
      </c>
      <c r="H18" s="224"/>
      <c r="I18" s="148"/>
    </row>
    <row r="19" spans="1:9" ht="18.75" customHeight="1">
      <c r="A19" s="223">
        <v>11</v>
      </c>
      <c r="B19" s="78" t="s">
        <v>293</v>
      </c>
      <c r="C19" s="224">
        <v>2</v>
      </c>
      <c r="D19" s="224">
        <v>10</v>
      </c>
      <c r="E19" s="224">
        <v>8</v>
      </c>
      <c r="F19" s="175">
        <v>12</v>
      </c>
      <c r="G19" s="224">
        <v>79</v>
      </c>
      <c r="H19" s="224"/>
      <c r="I19" s="148"/>
    </row>
    <row r="20" spans="1:9" ht="18.75" customHeight="1">
      <c r="A20" s="223">
        <v>12</v>
      </c>
      <c r="B20" s="78" t="s">
        <v>294</v>
      </c>
      <c r="C20" s="224">
        <v>8</v>
      </c>
      <c r="D20" s="224">
        <v>9</v>
      </c>
      <c r="E20" s="224">
        <v>29</v>
      </c>
      <c r="F20" s="175">
        <v>16</v>
      </c>
      <c r="G20" s="224">
        <v>144</v>
      </c>
      <c r="H20" s="224"/>
      <c r="I20" s="148"/>
    </row>
    <row r="21" spans="1:9" ht="18.75" customHeight="1">
      <c r="A21" s="223">
        <v>13</v>
      </c>
      <c r="B21" s="78" t="s">
        <v>295</v>
      </c>
      <c r="C21" s="224">
        <v>0</v>
      </c>
      <c r="D21" s="224">
        <v>4</v>
      </c>
      <c r="E21" s="224">
        <v>5</v>
      </c>
      <c r="F21" s="175">
        <v>6</v>
      </c>
      <c r="G21" s="224">
        <v>50</v>
      </c>
      <c r="H21" s="224"/>
      <c r="I21" s="148"/>
    </row>
    <row r="22" spans="1:9" ht="15">
      <c r="A22" s="683"/>
      <c r="B22" s="683"/>
      <c r="C22" s="683"/>
      <c r="D22" s="683"/>
      <c r="E22" s="683"/>
      <c r="F22" s="683"/>
      <c r="G22" s="683"/>
      <c r="H22" s="683"/>
      <c r="I22" s="683"/>
    </row>
  </sheetData>
  <sheetProtection/>
  <mergeCells count="9">
    <mergeCell ref="I5:I6"/>
    <mergeCell ref="A22:I22"/>
    <mergeCell ref="A2:H2"/>
    <mergeCell ref="A3:H3"/>
    <mergeCell ref="A5:A6"/>
    <mergeCell ref="B5:B6"/>
    <mergeCell ref="C5:E5"/>
    <mergeCell ref="F5:F6"/>
    <mergeCell ref="G5:H5"/>
  </mergeCells>
  <printOptions/>
  <pageMargins left="1.2" right="0.4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Z46"/>
  <sheetViews>
    <sheetView zoomScalePageLayoutView="0" workbookViewId="0" topLeftCell="A1">
      <selection activeCell="L22" sqref="L22"/>
    </sheetView>
  </sheetViews>
  <sheetFormatPr defaultColWidth="9.140625" defaultRowHeight="12.75"/>
  <cols>
    <col min="1" max="1" width="4.7109375" style="8" customWidth="1"/>
    <col min="2" max="2" width="21.421875" style="8" customWidth="1"/>
    <col min="3" max="3" width="7.28125" style="8" customWidth="1"/>
    <col min="4" max="4" width="6.7109375" style="8" customWidth="1"/>
    <col min="5" max="5" width="6.421875" style="8" customWidth="1"/>
    <col min="6" max="6" width="7.00390625" style="8" customWidth="1"/>
    <col min="7" max="7" width="6.8515625" style="8" customWidth="1"/>
    <col min="8" max="8" width="7.00390625" style="8" customWidth="1"/>
    <col min="9" max="10" width="7.00390625" style="8" hidden="1" customWidth="1"/>
    <col min="11" max="11" width="6.140625" style="8" customWidth="1"/>
    <col min="12" max="12" width="7.28125" style="8" customWidth="1"/>
    <col min="13" max="13" width="7.8515625" style="8" customWidth="1"/>
    <col min="14" max="16" width="6.7109375" style="8" customWidth="1"/>
    <col min="17" max="17" width="5.421875" style="8" customWidth="1"/>
    <col min="18" max="18" width="6.00390625" style="8" customWidth="1"/>
    <col min="19" max="19" width="5.421875" style="8" customWidth="1"/>
    <col min="20" max="21" width="6.8515625" style="8" customWidth="1"/>
    <col min="22" max="22" width="7.140625" style="8" customWidth="1"/>
    <col min="23" max="23" width="6.57421875" style="8" customWidth="1"/>
    <col min="24" max="16384" width="9.140625" style="8" customWidth="1"/>
  </cols>
  <sheetData>
    <row r="1" spans="1:2" ht="15">
      <c r="A1" s="89" t="s">
        <v>456</v>
      </c>
      <c r="B1" s="89"/>
    </row>
    <row r="2" spans="1:23" ht="17.25" customHeight="1">
      <c r="A2" s="661" t="s">
        <v>457</v>
      </c>
      <c r="B2" s="661"/>
      <c r="C2" s="661"/>
      <c r="D2" s="661"/>
      <c r="E2" s="661"/>
      <c r="F2" s="661"/>
      <c r="G2" s="661"/>
      <c r="H2" s="661"/>
      <c r="I2" s="661"/>
      <c r="J2" s="661"/>
      <c r="K2" s="661"/>
      <c r="L2" s="661"/>
      <c r="M2" s="661"/>
      <c r="N2" s="661"/>
      <c r="O2" s="661"/>
      <c r="P2" s="661"/>
      <c r="Q2" s="661"/>
      <c r="R2" s="661"/>
      <c r="S2" s="661"/>
      <c r="T2" s="661"/>
      <c r="U2" s="661"/>
      <c r="V2" s="661"/>
      <c r="W2" s="212"/>
    </row>
    <row r="3" spans="1:23" ht="15">
      <c r="A3" s="694" t="s">
        <v>556</v>
      </c>
      <c r="B3" s="694"/>
      <c r="C3" s="694"/>
      <c r="D3" s="694"/>
      <c r="E3" s="694"/>
      <c r="F3" s="694"/>
      <c r="G3" s="694"/>
      <c r="H3" s="694"/>
      <c r="I3" s="694"/>
      <c r="J3" s="694"/>
      <c r="K3" s="694"/>
      <c r="L3" s="694"/>
      <c r="M3" s="694"/>
      <c r="N3" s="694"/>
      <c r="O3" s="694"/>
      <c r="P3" s="694"/>
      <c r="Q3" s="694"/>
      <c r="R3" s="694"/>
      <c r="S3" s="694"/>
      <c r="T3" s="694"/>
      <c r="U3" s="694"/>
      <c r="V3" s="694"/>
      <c r="W3" s="213"/>
    </row>
    <row r="4" spans="1:23" ht="3.75" customHeight="1">
      <c r="A4" s="18"/>
      <c r="B4" s="18"/>
      <c r="C4" s="18"/>
      <c r="D4" s="18"/>
      <c r="E4" s="18"/>
      <c r="F4" s="18"/>
      <c r="G4" s="18"/>
      <c r="H4" s="18"/>
      <c r="I4" s="18"/>
      <c r="J4" s="18"/>
      <c r="K4" s="18"/>
      <c r="L4" s="18"/>
      <c r="M4" s="18"/>
      <c r="N4" s="18"/>
      <c r="O4" s="18"/>
      <c r="P4" s="18"/>
      <c r="Q4" s="18"/>
      <c r="R4" s="18"/>
      <c r="S4" s="18"/>
      <c r="T4" s="18"/>
      <c r="U4" s="18"/>
      <c r="V4" s="18"/>
      <c r="W4" s="18"/>
    </row>
    <row r="5" spans="1:23" ht="12.75" customHeight="1">
      <c r="A5" s="692" t="s">
        <v>73</v>
      </c>
      <c r="B5" s="692" t="s">
        <v>458</v>
      </c>
      <c r="C5" s="689" t="s">
        <v>459</v>
      </c>
      <c r="D5" s="690"/>
      <c r="E5" s="691"/>
      <c r="F5" s="689" t="s">
        <v>234</v>
      </c>
      <c r="G5" s="690"/>
      <c r="H5" s="691"/>
      <c r="I5" s="545"/>
      <c r="J5" s="545"/>
      <c r="K5" s="689" t="s">
        <v>94</v>
      </c>
      <c r="L5" s="690"/>
      <c r="M5" s="691"/>
      <c r="N5" s="689" t="s">
        <v>43</v>
      </c>
      <c r="O5" s="690"/>
      <c r="P5" s="691"/>
      <c r="Q5" s="689" t="s">
        <v>460</v>
      </c>
      <c r="R5" s="690"/>
      <c r="S5" s="691"/>
      <c r="T5" s="689" t="s">
        <v>461</v>
      </c>
      <c r="U5" s="690"/>
      <c r="V5" s="691"/>
      <c r="W5" s="225"/>
    </row>
    <row r="6" spans="1:23" ht="12.75" customHeight="1">
      <c r="A6" s="695"/>
      <c r="B6" s="695"/>
      <c r="C6" s="692" t="s">
        <v>82</v>
      </c>
      <c r="D6" s="689" t="s">
        <v>98</v>
      </c>
      <c r="E6" s="691"/>
      <c r="F6" s="692" t="s">
        <v>82</v>
      </c>
      <c r="G6" s="689" t="s">
        <v>98</v>
      </c>
      <c r="H6" s="691"/>
      <c r="I6" s="546"/>
      <c r="J6" s="546"/>
      <c r="K6" s="692" t="s">
        <v>82</v>
      </c>
      <c r="L6" s="689" t="s">
        <v>98</v>
      </c>
      <c r="M6" s="691"/>
      <c r="N6" s="692" t="s">
        <v>82</v>
      </c>
      <c r="O6" s="689" t="s">
        <v>98</v>
      </c>
      <c r="P6" s="691"/>
      <c r="Q6" s="692" t="s">
        <v>82</v>
      </c>
      <c r="R6" s="689" t="s">
        <v>98</v>
      </c>
      <c r="S6" s="691"/>
      <c r="T6" s="692" t="s">
        <v>82</v>
      </c>
      <c r="U6" s="689" t="s">
        <v>98</v>
      </c>
      <c r="V6" s="691"/>
      <c r="W6" s="225"/>
    </row>
    <row r="7" spans="1:23" ht="37.5" customHeight="1">
      <c r="A7" s="693"/>
      <c r="B7" s="693"/>
      <c r="C7" s="693"/>
      <c r="D7" s="226" t="s">
        <v>87</v>
      </c>
      <c r="E7" s="227" t="s">
        <v>100</v>
      </c>
      <c r="F7" s="693"/>
      <c r="G7" s="226" t="s">
        <v>87</v>
      </c>
      <c r="H7" s="227" t="s">
        <v>100</v>
      </c>
      <c r="I7" s="227"/>
      <c r="J7" s="227"/>
      <c r="K7" s="693"/>
      <c r="L7" s="226" t="s">
        <v>87</v>
      </c>
      <c r="M7" s="227" t="s">
        <v>100</v>
      </c>
      <c r="N7" s="693"/>
      <c r="O7" s="226" t="s">
        <v>87</v>
      </c>
      <c r="P7" s="227" t="s">
        <v>100</v>
      </c>
      <c r="Q7" s="693"/>
      <c r="R7" s="226" t="s">
        <v>87</v>
      </c>
      <c r="S7" s="227" t="s">
        <v>100</v>
      </c>
      <c r="T7" s="693"/>
      <c r="U7" s="226" t="s">
        <v>87</v>
      </c>
      <c r="V7" s="227" t="s">
        <v>100</v>
      </c>
      <c r="W7" s="228"/>
    </row>
    <row r="8" spans="1:23" ht="10.5" customHeight="1">
      <c r="A8" s="229">
        <v>1</v>
      </c>
      <c r="B8" s="230">
        <v>2</v>
      </c>
      <c r="C8" s="231">
        <v>3</v>
      </c>
      <c r="D8" s="230">
        <v>4</v>
      </c>
      <c r="E8" s="231">
        <v>5</v>
      </c>
      <c r="F8" s="230">
        <v>6</v>
      </c>
      <c r="G8" s="231">
        <v>7</v>
      </c>
      <c r="H8" s="230">
        <v>8</v>
      </c>
      <c r="I8" s="231"/>
      <c r="J8" s="231"/>
      <c r="K8" s="231">
        <v>9</v>
      </c>
      <c r="L8" s="230">
        <v>10</v>
      </c>
      <c r="M8" s="231">
        <v>11</v>
      </c>
      <c r="N8" s="230">
        <v>12</v>
      </c>
      <c r="O8" s="231">
        <v>13</v>
      </c>
      <c r="P8" s="230">
        <v>14</v>
      </c>
      <c r="Q8" s="231">
        <v>15</v>
      </c>
      <c r="R8" s="230">
        <v>16</v>
      </c>
      <c r="S8" s="232">
        <v>17</v>
      </c>
      <c r="T8" s="231">
        <v>18</v>
      </c>
      <c r="U8" s="230">
        <v>19</v>
      </c>
      <c r="V8" s="232">
        <v>20</v>
      </c>
      <c r="W8" s="233"/>
    </row>
    <row r="9" spans="1:24" ht="12.75">
      <c r="A9" s="599"/>
      <c r="B9" s="600" t="s">
        <v>99</v>
      </c>
      <c r="C9" s="589">
        <f>SUM(C10:C45)</f>
        <v>8626</v>
      </c>
      <c r="D9" s="590">
        <f aca="true" t="shared" si="0" ref="D9:D45">G9+L9+O9+R9</f>
        <v>5008</v>
      </c>
      <c r="E9" s="589">
        <v>0</v>
      </c>
      <c r="F9" s="590">
        <f>SUM(F10:F45)</f>
        <v>1375</v>
      </c>
      <c r="G9" s="590">
        <f aca="true" t="shared" si="1" ref="G9:V9">SUM(G10:G45)</f>
        <v>975</v>
      </c>
      <c r="H9" s="590">
        <f t="shared" si="1"/>
        <v>0</v>
      </c>
      <c r="I9" s="590"/>
      <c r="J9" s="590"/>
      <c r="K9" s="590">
        <f t="shared" si="1"/>
        <v>1985</v>
      </c>
      <c r="L9" s="590">
        <f t="shared" si="1"/>
        <v>1370</v>
      </c>
      <c r="M9" s="590">
        <f t="shared" si="1"/>
        <v>0</v>
      </c>
      <c r="N9" s="590">
        <f t="shared" si="1"/>
        <v>1307</v>
      </c>
      <c r="O9" s="590">
        <f t="shared" si="1"/>
        <v>827</v>
      </c>
      <c r="P9" s="590">
        <f t="shared" si="1"/>
        <v>0</v>
      </c>
      <c r="Q9" s="590">
        <f t="shared" si="1"/>
        <v>2144</v>
      </c>
      <c r="R9" s="590">
        <f t="shared" si="1"/>
        <v>1836</v>
      </c>
      <c r="S9" s="590">
        <f t="shared" si="1"/>
        <v>0</v>
      </c>
      <c r="T9" s="590">
        <f t="shared" si="1"/>
        <v>1771</v>
      </c>
      <c r="U9" s="590">
        <f t="shared" si="1"/>
        <v>1101</v>
      </c>
      <c r="V9" s="590">
        <f t="shared" si="1"/>
        <v>0</v>
      </c>
      <c r="W9" s="235"/>
      <c r="X9" s="580">
        <f>SUM(C10:C14)</f>
        <v>1097</v>
      </c>
    </row>
    <row r="10" spans="1:23" ht="12.75">
      <c r="A10" s="598">
        <v>1</v>
      </c>
      <c r="B10" s="266" t="s">
        <v>462</v>
      </c>
      <c r="C10" s="581">
        <f aca="true" t="shared" si="2" ref="C10:C45">F10+J10+K10+N10+Q10+T10</f>
        <v>5</v>
      </c>
      <c r="D10" s="581">
        <f t="shared" si="0"/>
        <v>0</v>
      </c>
      <c r="E10" s="581"/>
      <c r="F10" s="581">
        <v>5</v>
      </c>
      <c r="G10" s="582"/>
      <c r="H10" s="581"/>
      <c r="I10" s="581"/>
      <c r="J10" s="581"/>
      <c r="K10" s="581"/>
      <c r="L10" s="582"/>
      <c r="M10" s="581"/>
      <c r="N10" s="591"/>
      <c r="O10" s="592"/>
      <c r="P10" s="591"/>
      <c r="Q10" s="591"/>
      <c r="R10" s="591"/>
      <c r="S10" s="591"/>
      <c r="T10" s="591"/>
      <c r="U10" s="591"/>
      <c r="V10" s="591"/>
      <c r="W10" s="235"/>
    </row>
    <row r="11" spans="1:24" ht="12.75">
      <c r="A11" s="264">
        <v>2</v>
      </c>
      <c r="B11" s="265" t="s">
        <v>463</v>
      </c>
      <c r="C11" s="584">
        <f t="shared" si="2"/>
        <v>33</v>
      </c>
      <c r="D11" s="584">
        <f t="shared" si="0"/>
        <v>3</v>
      </c>
      <c r="E11" s="584"/>
      <c r="F11" s="584">
        <v>22</v>
      </c>
      <c r="G11" s="585">
        <v>2</v>
      </c>
      <c r="H11" s="584"/>
      <c r="I11" s="584"/>
      <c r="J11" s="584"/>
      <c r="K11" s="584">
        <v>10</v>
      </c>
      <c r="L11" s="585">
        <v>1</v>
      </c>
      <c r="M11" s="584"/>
      <c r="N11" s="265"/>
      <c r="O11" s="267"/>
      <c r="P11" s="265"/>
      <c r="Q11" s="265"/>
      <c r="R11" s="265"/>
      <c r="S11" s="265"/>
      <c r="T11" s="265">
        <v>1</v>
      </c>
      <c r="U11" s="265"/>
      <c r="V11" s="265"/>
      <c r="W11" s="235"/>
      <c r="X11" s="8">
        <f>C11+C12+C13+C14+C10</f>
        <v>1097</v>
      </c>
    </row>
    <row r="12" spans="1:24" ht="12.75">
      <c r="A12" s="264">
        <v>3</v>
      </c>
      <c r="B12" s="265" t="s">
        <v>464</v>
      </c>
      <c r="C12" s="584">
        <f t="shared" si="2"/>
        <v>73</v>
      </c>
      <c r="D12" s="584">
        <f t="shared" si="0"/>
        <v>9</v>
      </c>
      <c r="E12" s="584"/>
      <c r="F12" s="584">
        <v>58</v>
      </c>
      <c r="G12" s="585">
        <v>7</v>
      </c>
      <c r="H12" s="584"/>
      <c r="I12" s="584"/>
      <c r="J12" s="584"/>
      <c r="K12" s="584">
        <v>15</v>
      </c>
      <c r="L12" s="585">
        <v>2</v>
      </c>
      <c r="M12" s="584"/>
      <c r="N12" s="265"/>
      <c r="O12" s="267"/>
      <c r="P12" s="265"/>
      <c r="Q12" s="265"/>
      <c r="R12" s="265"/>
      <c r="S12" s="265"/>
      <c r="T12" s="265"/>
      <c r="U12" s="265"/>
      <c r="V12" s="265"/>
      <c r="W12" s="235"/>
      <c r="X12" s="8">
        <f>X11/'[1]bIEU (4)'!$F$8*10000</f>
        <v>8.565079771577052</v>
      </c>
    </row>
    <row r="13" spans="1:23" ht="12.75">
      <c r="A13" s="264">
        <v>4</v>
      </c>
      <c r="B13" s="265" t="s">
        <v>465</v>
      </c>
      <c r="C13" s="584">
        <f t="shared" si="2"/>
        <v>273</v>
      </c>
      <c r="D13" s="584">
        <f t="shared" si="0"/>
        <v>37</v>
      </c>
      <c r="E13" s="584"/>
      <c r="F13" s="584">
        <v>83</v>
      </c>
      <c r="G13" s="585">
        <v>30</v>
      </c>
      <c r="H13" s="584"/>
      <c r="I13" s="584"/>
      <c r="J13" s="584"/>
      <c r="K13" s="584">
        <v>180</v>
      </c>
      <c r="L13" s="585">
        <v>7</v>
      </c>
      <c r="M13" s="584"/>
      <c r="N13" s="265">
        <v>4</v>
      </c>
      <c r="O13" s="267"/>
      <c r="P13" s="265"/>
      <c r="Q13" s="265"/>
      <c r="R13" s="265"/>
      <c r="S13" s="265"/>
      <c r="T13" s="265">
        <v>6</v>
      </c>
      <c r="U13" s="265"/>
      <c r="V13" s="265"/>
      <c r="W13" s="235"/>
    </row>
    <row r="14" spans="1:25" ht="12.75">
      <c r="A14" s="264">
        <v>5</v>
      </c>
      <c r="B14" s="265" t="s">
        <v>466</v>
      </c>
      <c r="C14" s="584">
        <f t="shared" si="2"/>
        <v>713</v>
      </c>
      <c r="D14" s="584">
        <f t="shared" si="0"/>
        <v>290</v>
      </c>
      <c r="E14" s="584"/>
      <c r="F14" s="584">
        <v>161</v>
      </c>
      <c r="G14" s="585">
        <v>78</v>
      </c>
      <c r="H14" s="584"/>
      <c r="I14" s="584"/>
      <c r="J14" s="584"/>
      <c r="K14" s="584">
        <v>290</v>
      </c>
      <c r="L14" s="585">
        <v>203</v>
      </c>
      <c r="M14" s="584"/>
      <c r="N14" s="265">
        <v>200</v>
      </c>
      <c r="O14" s="267">
        <v>9</v>
      </c>
      <c r="P14" s="265"/>
      <c r="Q14" s="265"/>
      <c r="R14" s="265"/>
      <c r="S14" s="265"/>
      <c r="T14" s="265">
        <v>62</v>
      </c>
      <c r="U14" s="265"/>
      <c r="V14" s="265"/>
      <c r="W14" s="235">
        <f>SUM(C10:C14)</f>
        <v>1097</v>
      </c>
      <c r="Y14" s="8">
        <f>W14/1270000*10000</f>
        <v>8.637795275590552</v>
      </c>
    </row>
    <row r="15" spans="1:23" ht="12.75">
      <c r="A15" s="264">
        <v>6</v>
      </c>
      <c r="B15" s="265" t="s">
        <v>467</v>
      </c>
      <c r="C15" s="584">
        <f t="shared" si="2"/>
        <v>0</v>
      </c>
      <c r="D15" s="584">
        <f t="shared" si="0"/>
        <v>0</v>
      </c>
      <c r="E15" s="584"/>
      <c r="F15" s="584"/>
      <c r="G15" s="586"/>
      <c r="H15" s="584"/>
      <c r="I15" s="584"/>
      <c r="J15" s="584"/>
      <c r="K15" s="584"/>
      <c r="L15" s="586"/>
      <c r="M15" s="584"/>
      <c r="N15" s="265"/>
      <c r="O15" s="267"/>
      <c r="P15" s="265"/>
      <c r="Q15" s="265"/>
      <c r="R15" s="265"/>
      <c r="S15" s="265"/>
      <c r="T15" s="265"/>
      <c r="U15" s="265"/>
      <c r="V15" s="265"/>
      <c r="W15" s="235"/>
    </row>
    <row r="16" spans="1:24" ht="12.75">
      <c r="A16" s="264">
        <v>7</v>
      </c>
      <c r="B16" s="265" t="s">
        <v>468</v>
      </c>
      <c r="C16" s="584">
        <f t="shared" si="2"/>
        <v>0</v>
      </c>
      <c r="D16" s="584">
        <f t="shared" si="0"/>
        <v>0</v>
      </c>
      <c r="E16" s="584"/>
      <c r="F16" s="584"/>
      <c r="G16" s="586"/>
      <c r="H16" s="584"/>
      <c r="I16" s="584"/>
      <c r="J16" s="584"/>
      <c r="K16" s="584"/>
      <c r="L16" s="586"/>
      <c r="M16" s="584"/>
      <c r="N16" s="265"/>
      <c r="O16" s="267"/>
      <c r="P16" s="265"/>
      <c r="Q16" s="265"/>
      <c r="R16" s="265"/>
      <c r="S16" s="265"/>
      <c r="T16" s="265"/>
      <c r="U16" s="265"/>
      <c r="V16" s="265"/>
      <c r="W16" s="235"/>
      <c r="X16" s="8">
        <f>SUM(C10:C14)</f>
        <v>1097</v>
      </c>
    </row>
    <row r="17" spans="1:23" ht="12.75">
      <c r="A17" s="264">
        <v>8</v>
      </c>
      <c r="B17" s="265" t="s">
        <v>469</v>
      </c>
      <c r="C17" s="584">
        <f t="shared" si="2"/>
        <v>5</v>
      </c>
      <c r="D17" s="584">
        <f t="shared" si="0"/>
        <v>0</v>
      </c>
      <c r="E17" s="584"/>
      <c r="F17" s="583">
        <v>2</v>
      </c>
      <c r="G17" s="586"/>
      <c r="H17" s="583"/>
      <c r="I17" s="583"/>
      <c r="J17" s="583">
        <v>1</v>
      </c>
      <c r="K17" s="583">
        <v>2</v>
      </c>
      <c r="L17" s="586"/>
      <c r="M17" s="583"/>
      <c r="N17" s="265"/>
      <c r="O17" s="267"/>
      <c r="P17" s="265"/>
      <c r="Q17" s="265"/>
      <c r="R17" s="265"/>
      <c r="S17" s="265"/>
      <c r="T17" s="265"/>
      <c r="U17" s="265"/>
      <c r="V17" s="265"/>
      <c r="W17" s="235"/>
    </row>
    <row r="18" spans="1:23" ht="12.75">
      <c r="A18" s="264">
        <v>9</v>
      </c>
      <c r="B18" s="265" t="s">
        <v>470</v>
      </c>
      <c r="C18" s="584">
        <f t="shared" si="2"/>
        <v>0</v>
      </c>
      <c r="D18" s="584">
        <f t="shared" si="0"/>
        <v>0</v>
      </c>
      <c r="E18" s="584"/>
      <c r="F18" s="583"/>
      <c r="G18" s="586"/>
      <c r="H18" s="583"/>
      <c r="I18" s="583"/>
      <c r="J18" s="583"/>
      <c r="K18" s="583"/>
      <c r="L18" s="586"/>
      <c r="M18" s="583"/>
      <c r="N18" s="265"/>
      <c r="O18" s="267"/>
      <c r="P18" s="265"/>
      <c r="Q18" s="265"/>
      <c r="R18" s="265"/>
      <c r="S18" s="265"/>
      <c r="T18" s="265"/>
      <c r="U18" s="265"/>
      <c r="V18" s="265"/>
      <c r="W18" s="235"/>
    </row>
    <row r="19" spans="1:23" ht="12.75">
      <c r="A19" s="264">
        <v>10</v>
      </c>
      <c r="B19" s="265" t="s">
        <v>471</v>
      </c>
      <c r="C19" s="584">
        <f t="shared" si="2"/>
        <v>42</v>
      </c>
      <c r="D19" s="584">
        <f t="shared" si="0"/>
        <v>24</v>
      </c>
      <c r="E19" s="584"/>
      <c r="F19" s="583">
        <v>21</v>
      </c>
      <c r="G19" s="586">
        <v>14</v>
      </c>
      <c r="H19" s="583"/>
      <c r="I19" s="583"/>
      <c r="J19" s="583">
        <v>1</v>
      </c>
      <c r="K19" s="583">
        <v>15</v>
      </c>
      <c r="L19" s="586">
        <v>9</v>
      </c>
      <c r="M19" s="583"/>
      <c r="N19" s="265">
        <v>5</v>
      </c>
      <c r="O19" s="267">
        <v>1</v>
      </c>
      <c r="P19" s="265"/>
      <c r="Q19" s="265"/>
      <c r="R19" s="265"/>
      <c r="S19" s="265"/>
      <c r="T19" s="265"/>
      <c r="U19" s="265"/>
      <c r="V19" s="265"/>
      <c r="W19" s="235"/>
    </row>
    <row r="20" spans="1:23" ht="12.75">
      <c r="A20" s="264">
        <v>11</v>
      </c>
      <c r="B20" s="265" t="s">
        <v>472</v>
      </c>
      <c r="C20" s="584">
        <f t="shared" si="2"/>
        <v>736</v>
      </c>
      <c r="D20" s="584">
        <f t="shared" si="0"/>
        <v>589</v>
      </c>
      <c r="E20" s="584"/>
      <c r="F20" s="583">
        <v>76</v>
      </c>
      <c r="G20" s="586">
        <v>112</v>
      </c>
      <c r="H20" s="583"/>
      <c r="I20" s="583"/>
      <c r="J20" s="583">
        <v>1</v>
      </c>
      <c r="K20" s="583">
        <v>288</v>
      </c>
      <c r="L20" s="586">
        <v>243</v>
      </c>
      <c r="M20" s="583"/>
      <c r="N20" s="265">
        <v>370</v>
      </c>
      <c r="O20" s="267">
        <v>234</v>
      </c>
      <c r="P20" s="265"/>
      <c r="Q20" s="265"/>
      <c r="R20" s="265"/>
      <c r="S20" s="265"/>
      <c r="T20" s="265">
        <v>1</v>
      </c>
      <c r="U20" s="265">
        <v>1</v>
      </c>
      <c r="V20" s="265"/>
      <c r="W20" s="235"/>
    </row>
    <row r="21" spans="1:23" ht="12.75">
      <c r="A21" s="264">
        <v>12</v>
      </c>
      <c r="B21" s="265" t="s">
        <v>473</v>
      </c>
      <c r="C21" s="584">
        <f t="shared" si="2"/>
        <v>3</v>
      </c>
      <c r="D21" s="584">
        <f t="shared" si="0"/>
        <v>1</v>
      </c>
      <c r="E21" s="584"/>
      <c r="F21" s="583">
        <v>3</v>
      </c>
      <c r="G21" s="586">
        <v>1</v>
      </c>
      <c r="H21" s="583"/>
      <c r="I21" s="583"/>
      <c r="J21" s="583"/>
      <c r="K21" s="583"/>
      <c r="L21" s="586"/>
      <c r="M21" s="583"/>
      <c r="N21" s="265"/>
      <c r="O21" s="267"/>
      <c r="P21" s="265"/>
      <c r="Q21" s="265"/>
      <c r="R21" s="265"/>
      <c r="S21" s="265"/>
      <c r="T21" s="265"/>
      <c r="U21" s="265"/>
      <c r="V21" s="265"/>
      <c r="W21" s="235"/>
    </row>
    <row r="22" spans="1:23" ht="12.75">
      <c r="A22" s="264">
        <v>13</v>
      </c>
      <c r="B22" s="268" t="s">
        <v>474</v>
      </c>
      <c r="C22" s="584">
        <f t="shared" si="2"/>
        <v>60</v>
      </c>
      <c r="D22" s="584">
        <f t="shared" si="0"/>
        <v>39</v>
      </c>
      <c r="E22" s="584"/>
      <c r="F22" s="583">
        <v>25</v>
      </c>
      <c r="G22" s="586">
        <v>20</v>
      </c>
      <c r="H22" s="583"/>
      <c r="I22" s="583"/>
      <c r="J22" s="583">
        <v>2</v>
      </c>
      <c r="K22" s="583">
        <v>33</v>
      </c>
      <c r="L22" s="586">
        <v>19</v>
      </c>
      <c r="M22" s="583"/>
      <c r="N22" s="265"/>
      <c r="O22" s="267"/>
      <c r="P22" s="265"/>
      <c r="Q22" s="265"/>
      <c r="R22" s="265"/>
      <c r="S22" s="265"/>
      <c r="T22" s="265"/>
      <c r="U22" s="265"/>
      <c r="V22" s="265"/>
      <c r="W22" s="235"/>
    </row>
    <row r="23" spans="1:23" ht="12.75">
      <c r="A23" s="264">
        <v>14</v>
      </c>
      <c r="B23" s="268" t="s">
        <v>475</v>
      </c>
      <c r="C23" s="584">
        <f t="shared" si="2"/>
        <v>55</v>
      </c>
      <c r="D23" s="584">
        <f t="shared" si="0"/>
        <v>24</v>
      </c>
      <c r="E23" s="584"/>
      <c r="F23" s="583">
        <v>10</v>
      </c>
      <c r="G23" s="586">
        <v>8</v>
      </c>
      <c r="H23" s="583"/>
      <c r="I23" s="583"/>
      <c r="J23" s="583"/>
      <c r="K23" s="583">
        <v>28</v>
      </c>
      <c r="L23" s="586">
        <v>16</v>
      </c>
      <c r="M23" s="583"/>
      <c r="N23" s="265"/>
      <c r="O23" s="267"/>
      <c r="P23" s="265"/>
      <c r="Q23" s="265"/>
      <c r="R23" s="265"/>
      <c r="S23" s="265"/>
      <c r="T23" s="265">
        <v>17</v>
      </c>
      <c r="U23" s="265">
        <v>1</v>
      </c>
      <c r="V23" s="265"/>
      <c r="W23" s="235"/>
    </row>
    <row r="24" spans="1:23" ht="12.75">
      <c r="A24" s="264">
        <v>15</v>
      </c>
      <c r="B24" s="268" t="s">
        <v>476</v>
      </c>
      <c r="C24" s="584">
        <f t="shared" si="2"/>
        <v>169</v>
      </c>
      <c r="D24" s="584">
        <f t="shared" si="0"/>
        <v>74</v>
      </c>
      <c r="E24" s="584"/>
      <c r="F24" s="583">
        <v>37</v>
      </c>
      <c r="G24" s="586">
        <v>32</v>
      </c>
      <c r="H24" s="583"/>
      <c r="I24" s="583"/>
      <c r="J24" s="583"/>
      <c r="K24" s="583">
        <v>63</v>
      </c>
      <c r="L24" s="586">
        <v>42</v>
      </c>
      <c r="M24" s="583"/>
      <c r="N24" s="265">
        <v>1</v>
      </c>
      <c r="O24" s="267"/>
      <c r="P24" s="265"/>
      <c r="Q24" s="265"/>
      <c r="R24" s="265"/>
      <c r="S24" s="265"/>
      <c r="T24" s="265">
        <v>68</v>
      </c>
      <c r="U24" s="265">
        <v>3</v>
      </c>
      <c r="V24" s="265"/>
      <c r="W24" s="235"/>
    </row>
    <row r="25" spans="1:23" ht="12.75">
      <c r="A25" s="264">
        <v>16</v>
      </c>
      <c r="B25" s="268" t="s">
        <v>477</v>
      </c>
      <c r="C25" s="584">
        <f t="shared" si="2"/>
        <v>10</v>
      </c>
      <c r="D25" s="584">
        <f t="shared" si="0"/>
        <v>14</v>
      </c>
      <c r="E25" s="584"/>
      <c r="F25" s="583">
        <v>2</v>
      </c>
      <c r="G25" s="586">
        <v>2</v>
      </c>
      <c r="H25" s="583"/>
      <c r="I25" s="583"/>
      <c r="J25" s="583"/>
      <c r="K25" s="583">
        <v>8</v>
      </c>
      <c r="L25" s="586">
        <v>12</v>
      </c>
      <c r="M25" s="583"/>
      <c r="N25" s="265"/>
      <c r="O25" s="267"/>
      <c r="P25" s="265"/>
      <c r="Q25" s="265"/>
      <c r="R25" s="265"/>
      <c r="S25" s="265"/>
      <c r="T25" s="265"/>
      <c r="U25" s="265"/>
      <c r="V25" s="265"/>
      <c r="W25" s="235"/>
    </row>
    <row r="26" spans="1:23" ht="12.75">
      <c r="A26" s="264">
        <v>17</v>
      </c>
      <c r="B26" s="265" t="s">
        <v>478</v>
      </c>
      <c r="C26" s="584">
        <f t="shared" si="2"/>
        <v>9</v>
      </c>
      <c r="D26" s="584">
        <f t="shared" si="0"/>
        <v>0</v>
      </c>
      <c r="E26" s="584"/>
      <c r="F26" s="583">
        <v>2</v>
      </c>
      <c r="G26" s="586"/>
      <c r="H26" s="583"/>
      <c r="I26" s="583"/>
      <c r="J26" s="583">
        <v>6</v>
      </c>
      <c r="K26" s="583">
        <v>1</v>
      </c>
      <c r="L26" s="586"/>
      <c r="M26" s="583"/>
      <c r="N26" s="265"/>
      <c r="O26" s="267"/>
      <c r="P26" s="265"/>
      <c r="Q26" s="265"/>
      <c r="R26" s="265"/>
      <c r="S26" s="265"/>
      <c r="T26" s="265"/>
      <c r="U26" s="265"/>
      <c r="V26" s="265"/>
      <c r="W26" s="235"/>
    </row>
    <row r="27" spans="1:23" ht="12.75">
      <c r="A27" s="264">
        <v>18</v>
      </c>
      <c r="B27" s="265" t="s">
        <v>479</v>
      </c>
      <c r="C27" s="584">
        <f t="shared" si="2"/>
        <v>162</v>
      </c>
      <c r="D27" s="584">
        <f t="shared" si="0"/>
        <v>77</v>
      </c>
      <c r="E27" s="584"/>
      <c r="F27" s="583">
        <v>60</v>
      </c>
      <c r="G27" s="586">
        <v>48</v>
      </c>
      <c r="H27" s="583"/>
      <c r="I27" s="583"/>
      <c r="J27" s="583">
        <v>1</v>
      </c>
      <c r="K27" s="583">
        <v>91</v>
      </c>
      <c r="L27" s="586">
        <v>23</v>
      </c>
      <c r="M27" s="583"/>
      <c r="N27" s="265">
        <v>9</v>
      </c>
      <c r="O27" s="267">
        <v>6</v>
      </c>
      <c r="P27" s="265"/>
      <c r="Q27" s="265"/>
      <c r="R27" s="265"/>
      <c r="S27" s="265"/>
      <c r="T27" s="265">
        <v>1</v>
      </c>
      <c r="U27" s="265">
        <v>1</v>
      </c>
      <c r="V27" s="265"/>
      <c r="W27" s="235"/>
    </row>
    <row r="28" spans="1:23" ht="12.75">
      <c r="A28" s="264">
        <v>19</v>
      </c>
      <c r="B28" s="265" t="s">
        <v>480</v>
      </c>
      <c r="C28" s="584">
        <f t="shared" si="2"/>
        <v>201</v>
      </c>
      <c r="D28" s="584">
        <f t="shared" si="0"/>
        <v>115</v>
      </c>
      <c r="E28" s="584"/>
      <c r="F28" s="583">
        <v>94</v>
      </c>
      <c r="G28" s="586">
        <v>50</v>
      </c>
      <c r="H28" s="583"/>
      <c r="I28" s="583"/>
      <c r="J28" s="583">
        <v>1</v>
      </c>
      <c r="K28" s="583">
        <v>88</v>
      </c>
      <c r="L28" s="586">
        <v>53</v>
      </c>
      <c r="M28" s="583"/>
      <c r="N28" s="265">
        <v>12</v>
      </c>
      <c r="O28" s="267">
        <v>12</v>
      </c>
      <c r="P28" s="265"/>
      <c r="Q28" s="265"/>
      <c r="R28" s="265"/>
      <c r="S28" s="265"/>
      <c r="T28" s="265">
        <v>6</v>
      </c>
      <c r="U28" s="265">
        <v>5</v>
      </c>
      <c r="V28" s="265"/>
      <c r="W28" s="235"/>
    </row>
    <row r="29" spans="1:23" ht="12.75">
      <c r="A29" s="264">
        <v>20</v>
      </c>
      <c r="B29" s="265" t="s">
        <v>481</v>
      </c>
      <c r="C29" s="584">
        <f t="shared" si="2"/>
        <v>1008</v>
      </c>
      <c r="D29" s="584">
        <f t="shared" si="0"/>
        <v>616</v>
      </c>
      <c r="E29" s="584"/>
      <c r="F29" s="587">
        <v>195</v>
      </c>
      <c r="G29" s="593">
        <v>182</v>
      </c>
      <c r="H29" s="583"/>
      <c r="I29" s="583"/>
      <c r="J29" s="583"/>
      <c r="K29" s="587">
        <v>242</v>
      </c>
      <c r="L29" s="586">
        <v>202</v>
      </c>
      <c r="M29" s="583"/>
      <c r="N29" s="265">
        <v>346</v>
      </c>
      <c r="O29" s="267">
        <v>232</v>
      </c>
      <c r="P29" s="265"/>
      <c r="Q29" s="265"/>
      <c r="R29" s="594"/>
      <c r="S29" s="265"/>
      <c r="T29" s="265">
        <v>225</v>
      </c>
      <c r="U29" s="265">
        <v>189</v>
      </c>
      <c r="V29" s="265"/>
      <c r="W29" s="235"/>
    </row>
    <row r="30" spans="1:23" ht="12.75">
      <c r="A30" s="264">
        <v>21</v>
      </c>
      <c r="B30" s="265" t="s">
        <v>482</v>
      </c>
      <c r="C30" s="584">
        <f t="shared" si="2"/>
        <v>17</v>
      </c>
      <c r="D30" s="584">
        <f t="shared" si="0"/>
        <v>22</v>
      </c>
      <c r="E30" s="584"/>
      <c r="F30" s="587">
        <v>2</v>
      </c>
      <c r="G30" s="593">
        <v>2</v>
      </c>
      <c r="H30" s="583"/>
      <c r="I30" s="583"/>
      <c r="J30" s="583"/>
      <c r="K30" s="587"/>
      <c r="L30" s="586">
        <v>6</v>
      </c>
      <c r="M30" s="583"/>
      <c r="N30" s="265">
        <v>15</v>
      </c>
      <c r="O30" s="267">
        <v>14</v>
      </c>
      <c r="P30" s="265"/>
      <c r="Q30" s="265"/>
      <c r="R30" s="594"/>
      <c r="S30" s="265"/>
      <c r="T30" s="265"/>
      <c r="U30" s="265"/>
      <c r="V30" s="265"/>
      <c r="W30" s="235"/>
    </row>
    <row r="31" spans="1:23" ht="12.75">
      <c r="A31" s="264">
        <v>22</v>
      </c>
      <c r="B31" s="265" t="s">
        <v>483</v>
      </c>
      <c r="C31" s="584">
        <f t="shared" si="2"/>
        <v>0</v>
      </c>
      <c r="D31" s="584">
        <f t="shared" si="0"/>
        <v>0</v>
      </c>
      <c r="E31" s="584"/>
      <c r="F31" s="583"/>
      <c r="G31" s="586"/>
      <c r="H31" s="583"/>
      <c r="I31" s="583"/>
      <c r="J31" s="583"/>
      <c r="K31" s="583"/>
      <c r="L31" s="586"/>
      <c r="M31" s="583"/>
      <c r="N31" s="265"/>
      <c r="O31" s="267"/>
      <c r="P31" s="265"/>
      <c r="Q31" s="265"/>
      <c r="R31" s="265"/>
      <c r="S31" s="265"/>
      <c r="T31" s="265"/>
      <c r="U31" s="265"/>
      <c r="V31" s="265"/>
      <c r="W31" s="235"/>
    </row>
    <row r="32" spans="1:23" ht="12.75">
      <c r="A32" s="264">
        <v>23</v>
      </c>
      <c r="B32" s="268" t="s">
        <v>484</v>
      </c>
      <c r="C32" s="584">
        <f t="shared" si="2"/>
        <v>6</v>
      </c>
      <c r="D32" s="584">
        <f t="shared" si="0"/>
        <v>7</v>
      </c>
      <c r="E32" s="584"/>
      <c r="F32" s="587"/>
      <c r="G32" s="593"/>
      <c r="H32" s="583"/>
      <c r="I32" s="583"/>
      <c r="J32" s="583">
        <v>1</v>
      </c>
      <c r="K32" s="587">
        <v>5</v>
      </c>
      <c r="L32" s="586">
        <v>7</v>
      </c>
      <c r="M32" s="583"/>
      <c r="N32" s="265"/>
      <c r="O32" s="267"/>
      <c r="P32" s="265"/>
      <c r="Q32" s="265"/>
      <c r="R32" s="268"/>
      <c r="S32" s="265"/>
      <c r="T32" s="265"/>
      <c r="U32" s="265"/>
      <c r="V32" s="265"/>
      <c r="W32" s="235"/>
    </row>
    <row r="33" spans="1:23" ht="12.75">
      <c r="A33" s="236">
        <v>24</v>
      </c>
      <c r="B33" s="265" t="s">
        <v>485</v>
      </c>
      <c r="C33" s="584">
        <f t="shared" si="2"/>
        <v>28</v>
      </c>
      <c r="D33" s="584">
        <f t="shared" si="0"/>
        <v>24</v>
      </c>
      <c r="E33" s="584"/>
      <c r="F33" s="583">
        <v>9</v>
      </c>
      <c r="G33" s="586">
        <v>9</v>
      </c>
      <c r="H33" s="583"/>
      <c r="I33" s="583"/>
      <c r="J33" s="583">
        <v>1</v>
      </c>
      <c r="K33" s="583">
        <v>4</v>
      </c>
      <c r="L33" s="586">
        <v>4</v>
      </c>
      <c r="M33" s="583"/>
      <c r="N33" s="265">
        <v>11</v>
      </c>
      <c r="O33" s="267">
        <v>11</v>
      </c>
      <c r="P33" s="265"/>
      <c r="Q33" s="265"/>
      <c r="R33" s="265"/>
      <c r="S33" s="265"/>
      <c r="T33" s="265">
        <v>3</v>
      </c>
      <c r="U33" s="265">
        <v>3</v>
      </c>
      <c r="V33" s="265"/>
      <c r="W33" s="235"/>
    </row>
    <row r="34" spans="1:23" ht="12.75">
      <c r="A34" s="264">
        <v>25</v>
      </c>
      <c r="B34" s="268" t="s">
        <v>486</v>
      </c>
      <c r="C34" s="584">
        <f t="shared" si="2"/>
        <v>383</v>
      </c>
      <c r="D34" s="584">
        <f t="shared" si="0"/>
        <v>373</v>
      </c>
      <c r="E34" s="584"/>
      <c r="F34" s="583">
        <v>33</v>
      </c>
      <c r="G34" s="586">
        <v>33</v>
      </c>
      <c r="H34" s="583"/>
      <c r="I34" s="583"/>
      <c r="J34" s="583"/>
      <c r="K34" s="583">
        <v>97</v>
      </c>
      <c r="L34" s="586">
        <v>95</v>
      </c>
      <c r="M34" s="583"/>
      <c r="N34" s="265">
        <v>245</v>
      </c>
      <c r="O34" s="267">
        <v>245</v>
      </c>
      <c r="P34" s="265"/>
      <c r="Q34" s="265"/>
      <c r="R34" s="265"/>
      <c r="S34" s="265"/>
      <c r="T34" s="265">
        <v>8</v>
      </c>
      <c r="U34" s="265">
        <v>1</v>
      </c>
      <c r="V34" s="265"/>
      <c r="W34" s="235"/>
    </row>
    <row r="35" spans="1:23" ht="11.25" customHeight="1">
      <c r="A35" s="264">
        <v>26</v>
      </c>
      <c r="B35" s="265" t="s">
        <v>487</v>
      </c>
      <c r="C35" s="584">
        <f t="shared" si="2"/>
        <v>11</v>
      </c>
      <c r="D35" s="584">
        <f t="shared" si="0"/>
        <v>11</v>
      </c>
      <c r="E35" s="584"/>
      <c r="F35" s="583"/>
      <c r="G35" s="586"/>
      <c r="H35" s="583"/>
      <c r="I35" s="583"/>
      <c r="J35" s="583"/>
      <c r="K35" s="583"/>
      <c r="L35" s="586"/>
      <c r="M35" s="583"/>
      <c r="N35" s="265">
        <v>11</v>
      </c>
      <c r="O35" s="267">
        <v>11</v>
      </c>
      <c r="P35" s="265"/>
      <c r="Q35" s="265"/>
      <c r="R35" s="265"/>
      <c r="S35" s="265"/>
      <c r="T35" s="265"/>
      <c r="U35" s="265"/>
      <c r="V35" s="265"/>
      <c r="W35" s="235"/>
    </row>
    <row r="36" spans="1:23" ht="11.25" customHeight="1">
      <c r="A36" s="264">
        <v>27</v>
      </c>
      <c r="B36" s="265" t="s">
        <v>488</v>
      </c>
      <c r="C36" s="584">
        <f t="shared" si="2"/>
        <v>1</v>
      </c>
      <c r="D36" s="584">
        <f t="shared" si="0"/>
        <v>0</v>
      </c>
      <c r="E36" s="584"/>
      <c r="F36" s="583"/>
      <c r="G36" s="586"/>
      <c r="H36" s="583"/>
      <c r="I36" s="583"/>
      <c r="J36" s="583"/>
      <c r="K36" s="583"/>
      <c r="L36" s="586"/>
      <c r="M36" s="583"/>
      <c r="N36" s="265"/>
      <c r="O36" s="267"/>
      <c r="P36" s="265"/>
      <c r="Q36" s="265"/>
      <c r="R36" s="265"/>
      <c r="S36" s="265"/>
      <c r="T36" s="265">
        <v>1</v>
      </c>
      <c r="U36" s="265"/>
      <c r="V36" s="265"/>
      <c r="W36" s="235"/>
    </row>
    <row r="37" spans="1:26" ht="12.75">
      <c r="A37" s="264">
        <v>28</v>
      </c>
      <c r="B37" s="265" t="s">
        <v>489</v>
      </c>
      <c r="C37" s="584">
        <f t="shared" si="2"/>
        <v>2</v>
      </c>
      <c r="D37" s="584">
        <f t="shared" si="0"/>
        <v>0</v>
      </c>
      <c r="E37" s="584"/>
      <c r="F37" s="584"/>
      <c r="G37" s="585"/>
      <c r="H37" s="584"/>
      <c r="I37" s="584"/>
      <c r="J37" s="584"/>
      <c r="K37" s="588"/>
      <c r="L37" s="601"/>
      <c r="M37" s="584"/>
      <c r="N37" s="265"/>
      <c r="O37" s="267"/>
      <c r="P37" s="265"/>
      <c r="Q37" s="265"/>
      <c r="R37" s="268"/>
      <c r="S37" s="265"/>
      <c r="T37" s="265">
        <v>2</v>
      </c>
      <c r="U37" s="265"/>
      <c r="V37" s="265"/>
      <c r="W37" s="235"/>
      <c r="Y37" s="234">
        <v>0</v>
      </c>
      <c r="Z37" s="8">
        <f>C37-Y37</f>
        <v>2</v>
      </c>
    </row>
    <row r="38" spans="1:26" ht="11.25" customHeight="1">
      <c r="A38" s="264">
        <v>29</v>
      </c>
      <c r="B38" s="265" t="s">
        <v>490</v>
      </c>
      <c r="C38" s="584">
        <f t="shared" si="2"/>
        <v>7</v>
      </c>
      <c r="D38" s="584">
        <f t="shared" si="0"/>
        <v>0</v>
      </c>
      <c r="E38" s="584"/>
      <c r="F38" s="588">
        <v>3</v>
      </c>
      <c r="G38" s="585"/>
      <c r="H38" s="584"/>
      <c r="I38" s="584"/>
      <c r="J38" s="584">
        <v>1</v>
      </c>
      <c r="K38" s="584">
        <v>1</v>
      </c>
      <c r="L38" s="601"/>
      <c r="M38" s="584"/>
      <c r="N38" s="265"/>
      <c r="O38" s="267"/>
      <c r="P38" s="265"/>
      <c r="Q38" s="265"/>
      <c r="R38" s="265"/>
      <c r="S38" s="265"/>
      <c r="T38" s="265">
        <v>2</v>
      </c>
      <c r="U38" s="265">
        <v>1</v>
      </c>
      <c r="V38" s="265"/>
      <c r="W38" s="235"/>
      <c r="X38" s="8">
        <f>SUM(C36:C40)</f>
        <v>139</v>
      </c>
      <c r="Y38" s="234">
        <v>1</v>
      </c>
      <c r="Z38" s="8">
        <f>C38-Y38</f>
        <v>6</v>
      </c>
    </row>
    <row r="39" spans="1:26" ht="11.25" customHeight="1">
      <c r="A39" s="264">
        <v>30</v>
      </c>
      <c r="B39" s="268" t="s">
        <v>491</v>
      </c>
      <c r="C39" s="584">
        <f t="shared" si="2"/>
        <v>38</v>
      </c>
      <c r="D39" s="584">
        <f t="shared" si="0"/>
        <v>9</v>
      </c>
      <c r="E39" s="584"/>
      <c r="F39" s="584">
        <v>15</v>
      </c>
      <c r="G39" s="585">
        <v>7</v>
      </c>
      <c r="H39" s="584"/>
      <c r="I39" s="584"/>
      <c r="J39" s="584">
        <v>2</v>
      </c>
      <c r="K39" s="584">
        <v>9</v>
      </c>
      <c r="L39" s="601">
        <v>2</v>
      </c>
      <c r="M39" s="584"/>
      <c r="N39" s="265"/>
      <c r="O39" s="267"/>
      <c r="P39" s="265"/>
      <c r="Q39" s="265"/>
      <c r="R39" s="265"/>
      <c r="S39" s="265"/>
      <c r="T39" s="265">
        <v>12</v>
      </c>
      <c r="U39" s="265">
        <v>3</v>
      </c>
      <c r="V39" s="265"/>
      <c r="W39" s="235"/>
      <c r="Y39" s="234">
        <v>17</v>
      </c>
      <c r="Z39" s="8">
        <f>C39-Y39</f>
        <v>21</v>
      </c>
    </row>
    <row r="40" spans="1:26" ht="11.25" customHeight="1">
      <c r="A40" s="264">
        <v>31</v>
      </c>
      <c r="B40" s="265" t="s">
        <v>492</v>
      </c>
      <c r="C40" s="584">
        <f t="shared" si="2"/>
        <v>91</v>
      </c>
      <c r="D40" s="584">
        <f t="shared" si="0"/>
        <v>20</v>
      </c>
      <c r="E40" s="584"/>
      <c r="F40" s="584">
        <v>11</v>
      </c>
      <c r="G40" s="585">
        <v>11</v>
      </c>
      <c r="H40" s="584"/>
      <c r="I40" s="584"/>
      <c r="J40" s="584">
        <v>5</v>
      </c>
      <c r="K40" s="584">
        <v>23</v>
      </c>
      <c r="L40" s="601">
        <v>9</v>
      </c>
      <c r="M40" s="584"/>
      <c r="N40" s="265"/>
      <c r="O40" s="267"/>
      <c r="P40" s="265"/>
      <c r="Q40" s="265"/>
      <c r="R40" s="265"/>
      <c r="S40" s="265"/>
      <c r="T40" s="265">
        <v>52</v>
      </c>
      <c r="U40" s="265">
        <v>14</v>
      </c>
      <c r="V40" s="265"/>
      <c r="W40" s="235"/>
      <c r="Y40" s="234">
        <v>37</v>
      </c>
      <c r="Z40" s="8">
        <f>C40-Y40</f>
        <v>54</v>
      </c>
    </row>
    <row r="41" spans="1:26" ht="11.25" customHeight="1">
      <c r="A41" s="264">
        <v>32</v>
      </c>
      <c r="B41" s="268" t="s">
        <v>493</v>
      </c>
      <c r="C41" s="584">
        <f t="shared" si="2"/>
        <v>265</v>
      </c>
      <c r="D41" s="584">
        <f t="shared" si="0"/>
        <v>47</v>
      </c>
      <c r="E41" s="584"/>
      <c r="F41" s="588">
        <v>8</v>
      </c>
      <c r="G41" s="585"/>
      <c r="H41" s="584"/>
      <c r="I41" s="584"/>
      <c r="J41" s="584"/>
      <c r="K41" s="588">
        <v>16</v>
      </c>
      <c r="L41" s="601">
        <v>45</v>
      </c>
      <c r="M41" s="584"/>
      <c r="N41" s="265">
        <v>2</v>
      </c>
      <c r="O41" s="267">
        <v>2</v>
      </c>
      <c r="P41" s="265"/>
      <c r="Q41" s="265"/>
      <c r="R41" s="268"/>
      <c r="S41" s="265"/>
      <c r="T41" s="265">
        <v>239</v>
      </c>
      <c r="U41" s="265">
        <v>168</v>
      </c>
      <c r="V41" s="265"/>
      <c r="W41" s="235"/>
      <c r="Y41" s="234">
        <v>0</v>
      </c>
      <c r="Z41" s="8">
        <f>C41-Y41</f>
        <v>265</v>
      </c>
    </row>
    <row r="42" spans="1:25" ht="11.25" customHeight="1">
      <c r="A42" s="264">
        <v>33</v>
      </c>
      <c r="B42" s="265" t="s">
        <v>494</v>
      </c>
      <c r="C42" s="584">
        <f t="shared" si="2"/>
        <v>1118</v>
      </c>
      <c r="D42" s="584">
        <f t="shared" si="0"/>
        <v>176</v>
      </c>
      <c r="E42" s="584"/>
      <c r="F42" s="584">
        <v>63</v>
      </c>
      <c r="G42" s="585">
        <v>49</v>
      </c>
      <c r="H42" s="584"/>
      <c r="I42" s="584"/>
      <c r="J42" s="584"/>
      <c r="K42" s="584">
        <v>93</v>
      </c>
      <c r="L42" s="601">
        <v>78</v>
      </c>
      <c r="M42" s="584"/>
      <c r="N42" s="265">
        <v>75</v>
      </c>
      <c r="O42" s="267">
        <v>49</v>
      </c>
      <c r="P42" s="265"/>
      <c r="Q42" s="265"/>
      <c r="R42" s="265"/>
      <c r="S42" s="265"/>
      <c r="T42" s="265">
        <v>887</v>
      </c>
      <c r="U42" s="265">
        <v>574</v>
      </c>
      <c r="V42" s="265"/>
      <c r="W42" s="235"/>
      <c r="Y42" s="8">
        <f>SUM(Y37:Y41)</f>
        <v>55</v>
      </c>
    </row>
    <row r="43" spans="1:26" ht="11.25" customHeight="1">
      <c r="A43" s="264">
        <v>34</v>
      </c>
      <c r="B43" s="265" t="s">
        <v>495</v>
      </c>
      <c r="C43" s="584">
        <f t="shared" si="2"/>
        <v>120</v>
      </c>
      <c r="D43" s="584">
        <f t="shared" si="0"/>
        <v>21</v>
      </c>
      <c r="E43" s="584"/>
      <c r="F43" s="584">
        <v>17</v>
      </c>
      <c r="G43" s="585">
        <v>13</v>
      </c>
      <c r="H43" s="584"/>
      <c r="I43" s="584"/>
      <c r="J43" s="584"/>
      <c r="K43" s="584">
        <v>10</v>
      </c>
      <c r="L43" s="601">
        <v>5</v>
      </c>
      <c r="M43" s="584"/>
      <c r="N43" s="265">
        <v>1</v>
      </c>
      <c r="O43" s="267">
        <v>1</v>
      </c>
      <c r="P43" s="265"/>
      <c r="Q43" s="265">
        <v>3</v>
      </c>
      <c r="R43" s="265">
        <v>2</v>
      </c>
      <c r="S43" s="265"/>
      <c r="T43" s="265">
        <v>89</v>
      </c>
      <c r="U43" s="265">
        <v>79</v>
      </c>
      <c r="V43" s="265"/>
      <c r="W43" s="235"/>
      <c r="Z43" s="174">
        <f>SUM(Z37:Z42)</f>
        <v>348</v>
      </c>
    </row>
    <row r="44" spans="1:26" ht="11.25" customHeight="1">
      <c r="A44" s="269">
        <v>35</v>
      </c>
      <c r="B44" s="270" t="s">
        <v>588</v>
      </c>
      <c r="C44" s="584">
        <f t="shared" si="2"/>
        <v>2141</v>
      </c>
      <c r="D44" s="584">
        <f t="shared" si="0"/>
        <v>1834</v>
      </c>
      <c r="E44" s="584"/>
      <c r="F44" s="583"/>
      <c r="G44" s="586"/>
      <c r="H44" s="583"/>
      <c r="I44" s="583"/>
      <c r="J44" s="583"/>
      <c r="K44" s="583"/>
      <c r="L44" s="586"/>
      <c r="M44" s="583"/>
      <c r="N44" s="265"/>
      <c r="O44" s="265"/>
      <c r="P44" s="265"/>
      <c r="Q44" s="265">
        <v>2141</v>
      </c>
      <c r="R44" s="265">
        <v>1834</v>
      </c>
      <c r="S44" s="265"/>
      <c r="T44" s="265"/>
      <c r="U44" s="265"/>
      <c r="V44" s="265"/>
      <c r="W44" s="235"/>
      <c r="Z44" s="8" t="s">
        <v>496</v>
      </c>
    </row>
    <row r="45" spans="1:23" ht="10.5" customHeight="1">
      <c r="A45" s="237">
        <v>36</v>
      </c>
      <c r="B45" s="238" t="s">
        <v>497</v>
      </c>
      <c r="C45" s="595">
        <f t="shared" si="2"/>
        <v>841</v>
      </c>
      <c r="D45" s="595">
        <f t="shared" si="0"/>
        <v>552</v>
      </c>
      <c r="E45" s="595"/>
      <c r="F45" s="596">
        <v>358</v>
      </c>
      <c r="G45" s="597">
        <v>265</v>
      </c>
      <c r="H45" s="596"/>
      <c r="I45" s="596"/>
      <c r="J45" s="596">
        <v>21</v>
      </c>
      <c r="K45" s="596">
        <v>373</v>
      </c>
      <c r="L45" s="597">
        <v>287</v>
      </c>
      <c r="M45" s="596"/>
      <c r="N45" s="238"/>
      <c r="O45" s="238"/>
      <c r="P45" s="238"/>
      <c r="Q45" s="238"/>
      <c r="R45" s="238"/>
      <c r="S45" s="238"/>
      <c r="T45" s="238">
        <v>89</v>
      </c>
      <c r="U45" s="238">
        <v>58</v>
      </c>
      <c r="V45" s="238"/>
      <c r="W45" s="235"/>
    </row>
    <row r="46" spans="1:23" ht="2.25" customHeight="1">
      <c r="A46" s="271"/>
      <c r="B46" s="272"/>
      <c r="C46" s="273"/>
      <c r="D46" s="272"/>
      <c r="E46" s="273"/>
      <c r="F46" s="272"/>
      <c r="G46" s="273"/>
      <c r="H46" s="272"/>
      <c r="I46" s="273"/>
      <c r="J46" s="273"/>
      <c r="K46" s="273"/>
      <c r="L46" s="272"/>
      <c r="M46" s="273"/>
      <c r="N46" s="272"/>
      <c r="O46" s="272"/>
      <c r="P46" s="273"/>
      <c r="Q46" s="272"/>
      <c r="R46" s="273"/>
      <c r="S46" s="272"/>
      <c r="T46" s="272"/>
      <c r="U46" s="272"/>
      <c r="V46" s="274"/>
      <c r="W46" s="239"/>
    </row>
  </sheetData>
  <sheetProtection/>
  <mergeCells count="22">
    <mergeCell ref="C6:C7"/>
    <mergeCell ref="D6:E6"/>
    <mergeCell ref="F6:F7"/>
    <mergeCell ref="G6:H6"/>
    <mergeCell ref="K6:K7"/>
    <mergeCell ref="L6:M6"/>
    <mergeCell ref="N5:P5"/>
    <mergeCell ref="R6:S6"/>
    <mergeCell ref="T6:T7"/>
    <mergeCell ref="U6:V6"/>
    <mergeCell ref="T5:V5"/>
    <mergeCell ref="Q5:S5"/>
    <mergeCell ref="C5:E5"/>
    <mergeCell ref="N6:N7"/>
    <mergeCell ref="O6:P6"/>
    <mergeCell ref="Q6:Q7"/>
    <mergeCell ref="A2:V2"/>
    <mergeCell ref="A3:V3"/>
    <mergeCell ref="A5:A7"/>
    <mergeCell ref="B5:B7"/>
    <mergeCell ref="F5:H5"/>
    <mergeCell ref="K5:M5"/>
  </mergeCells>
  <printOptions/>
  <pageMargins left="0.45" right="0.2" top="0.5" bottom="0.5" header="0.3" footer="0.3"/>
  <pageSetup horizontalDpi="600" verticalDpi="600" orientation="landscape" scale="92" r:id="rId1"/>
</worksheet>
</file>

<file path=xl/worksheets/sheet7.xml><?xml version="1.0" encoding="utf-8"?>
<worksheet xmlns="http://schemas.openxmlformats.org/spreadsheetml/2006/main" xmlns:r="http://schemas.openxmlformats.org/officeDocument/2006/relationships">
  <dimension ref="A1:R28"/>
  <sheetViews>
    <sheetView zoomScalePageLayoutView="0" workbookViewId="0" topLeftCell="A1">
      <selection activeCell="J30" sqref="J30"/>
    </sheetView>
  </sheetViews>
  <sheetFormatPr defaultColWidth="9.140625" defaultRowHeight="12.75"/>
  <cols>
    <col min="1" max="1" width="5.140625" style="8" customWidth="1"/>
    <col min="2" max="2" width="19.7109375" style="8" customWidth="1"/>
    <col min="3" max="3" width="10.140625" style="8" customWidth="1"/>
    <col min="4" max="4" width="6.7109375" style="8" customWidth="1"/>
    <col min="5" max="5" width="7.7109375" style="8" customWidth="1"/>
    <col min="6" max="6" width="8.00390625" style="8" customWidth="1"/>
    <col min="7" max="7" width="7.28125" style="8" customWidth="1"/>
    <col min="8" max="8" width="8.57421875" style="8" customWidth="1"/>
    <col min="9" max="9" width="9.28125" style="8" customWidth="1"/>
    <col min="10" max="10" width="8.8515625" style="8" customWidth="1"/>
    <col min="11" max="11" width="6.57421875" style="8" customWidth="1"/>
    <col min="12" max="12" width="8.421875" style="8" customWidth="1"/>
    <col min="13" max="13" width="9.00390625" style="8" customWidth="1"/>
    <col min="14" max="14" width="9.7109375" style="8" customWidth="1"/>
    <col min="15" max="15" width="8.421875" style="8" customWidth="1"/>
    <col min="16" max="16" width="8.28125" style="8" customWidth="1"/>
    <col min="17" max="16384" width="9.140625" style="8" customWidth="1"/>
  </cols>
  <sheetData>
    <row r="1" spans="1:16" ht="12.75">
      <c r="A1" s="196"/>
      <c r="B1" s="196"/>
      <c r="C1" s="196"/>
      <c r="D1" s="196"/>
      <c r="E1" s="196"/>
      <c r="F1" s="196"/>
      <c r="G1" s="196"/>
      <c r="H1" s="196"/>
      <c r="I1" s="122"/>
      <c r="J1" s="122"/>
      <c r="K1" s="122"/>
      <c r="L1" s="122"/>
      <c r="M1" s="122"/>
      <c r="N1" s="122"/>
      <c r="O1" s="122"/>
      <c r="P1" s="122"/>
    </row>
    <row r="2" spans="1:16" ht="15.75">
      <c r="A2" s="123" t="s">
        <v>270</v>
      </c>
      <c r="B2" s="124"/>
      <c r="C2" s="124"/>
      <c r="D2" s="124"/>
      <c r="E2" s="124"/>
      <c r="F2" s="124"/>
      <c r="G2" s="124"/>
      <c r="H2" s="124"/>
      <c r="I2" s="125"/>
      <c r="J2" s="125"/>
      <c r="K2" s="125"/>
      <c r="L2" s="125"/>
      <c r="M2" s="125"/>
      <c r="N2" s="125"/>
      <c r="O2" s="125"/>
      <c r="P2" s="125"/>
    </row>
    <row r="3" spans="1:16" ht="15.75">
      <c r="A3" s="706" t="s">
        <v>283</v>
      </c>
      <c r="B3" s="706"/>
      <c r="C3" s="706"/>
      <c r="D3" s="706"/>
      <c r="E3" s="706"/>
      <c r="F3" s="706"/>
      <c r="G3" s="706"/>
      <c r="H3" s="706"/>
      <c r="I3" s="706"/>
      <c r="J3" s="706"/>
      <c r="K3" s="706"/>
      <c r="L3" s="706"/>
      <c r="M3" s="706"/>
      <c r="N3" s="706"/>
      <c r="O3" s="706"/>
      <c r="P3" s="706"/>
    </row>
    <row r="4" spans="1:16" ht="15.75">
      <c r="A4" s="705" t="s">
        <v>557</v>
      </c>
      <c r="B4" s="705"/>
      <c r="C4" s="705"/>
      <c r="D4" s="705"/>
      <c r="E4" s="705"/>
      <c r="F4" s="705"/>
      <c r="G4" s="705"/>
      <c r="H4" s="705"/>
      <c r="I4" s="705"/>
      <c r="J4" s="705"/>
      <c r="K4" s="705"/>
      <c r="L4" s="705"/>
      <c r="M4" s="705"/>
      <c r="N4" s="705"/>
      <c r="O4" s="705"/>
      <c r="P4" s="705"/>
    </row>
    <row r="5" spans="1:16" ht="15" customHeight="1">
      <c r="A5" s="702" t="s">
        <v>73</v>
      </c>
      <c r="B5" s="702" t="s">
        <v>97</v>
      </c>
      <c r="C5" s="707" t="s">
        <v>101</v>
      </c>
      <c r="D5" s="708"/>
      <c r="E5" s="707" t="s">
        <v>12</v>
      </c>
      <c r="F5" s="708"/>
      <c r="G5" s="696" t="s">
        <v>13</v>
      </c>
      <c r="H5" s="707" t="s">
        <v>14</v>
      </c>
      <c r="I5" s="708"/>
      <c r="J5" s="696" t="s">
        <v>561</v>
      </c>
      <c r="K5" s="699" t="s">
        <v>102</v>
      </c>
      <c r="L5" s="700"/>
      <c r="M5" s="700"/>
      <c r="N5" s="700"/>
      <c r="O5" s="700"/>
      <c r="P5" s="701"/>
    </row>
    <row r="6" spans="1:16" ht="12.75" customHeight="1">
      <c r="A6" s="703"/>
      <c r="B6" s="703"/>
      <c r="C6" s="709"/>
      <c r="D6" s="710"/>
      <c r="E6" s="709"/>
      <c r="F6" s="710"/>
      <c r="G6" s="697"/>
      <c r="H6" s="709"/>
      <c r="I6" s="710"/>
      <c r="J6" s="697"/>
      <c r="K6" s="702" t="s">
        <v>23</v>
      </c>
      <c r="L6" s="702" t="s">
        <v>24</v>
      </c>
      <c r="M6" s="702" t="s">
        <v>263</v>
      </c>
      <c r="N6" s="702" t="s">
        <v>30</v>
      </c>
      <c r="O6" s="702" t="s">
        <v>25</v>
      </c>
      <c r="P6" s="702" t="s">
        <v>26</v>
      </c>
    </row>
    <row r="7" spans="1:16" ht="12.75" customHeight="1">
      <c r="A7" s="703"/>
      <c r="B7" s="703"/>
      <c r="C7" s="702" t="s">
        <v>82</v>
      </c>
      <c r="D7" s="702" t="s">
        <v>103</v>
      </c>
      <c r="E7" s="702" t="s">
        <v>90</v>
      </c>
      <c r="F7" s="702" t="s">
        <v>29</v>
      </c>
      <c r="G7" s="697"/>
      <c r="H7" s="702" t="s">
        <v>82</v>
      </c>
      <c r="I7" s="702" t="s">
        <v>0</v>
      </c>
      <c r="J7" s="697"/>
      <c r="K7" s="703"/>
      <c r="L7" s="703"/>
      <c r="M7" s="703"/>
      <c r="N7" s="703"/>
      <c r="O7" s="703"/>
      <c r="P7" s="703"/>
    </row>
    <row r="8" spans="1:16" ht="12.75" customHeight="1">
      <c r="A8" s="703"/>
      <c r="B8" s="703"/>
      <c r="C8" s="703"/>
      <c r="D8" s="703"/>
      <c r="E8" s="703"/>
      <c r="F8" s="703"/>
      <c r="G8" s="697"/>
      <c r="H8" s="703"/>
      <c r="I8" s="703"/>
      <c r="J8" s="697"/>
      <c r="K8" s="703"/>
      <c r="L8" s="703"/>
      <c r="M8" s="703"/>
      <c r="N8" s="703"/>
      <c r="O8" s="703"/>
      <c r="P8" s="703"/>
    </row>
    <row r="9" spans="1:16" ht="52.5" customHeight="1">
      <c r="A9" s="704"/>
      <c r="B9" s="704"/>
      <c r="C9" s="704"/>
      <c r="D9" s="704"/>
      <c r="E9" s="704"/>
      <c r="F9" s="704"/>
      <c r="G9" s="698"/>
      <c r="H9" s="704"/>
      <c r="I9" s="704"/>
      <c r="J9" s="698"/>
      <c r="K9" s="704"/>
      <c r="L9" s="704"/>
      <c r="M9" s="704"/>
      <c r="N9" s="704"/>
      <c r="O9" s="704"/>
      <c r="P9" s="704"/>
    </row>
    <row r="10" spans="1:18" ht="12.75">
      <c r="A10" s="339">
        <v>1</v>
      </c>
      <c r="B10" s="339">
        <v>2</v>
      </c>
      <c r="C10" s="339">
        <v>3</v>
      </c>
      <c r="D10" s="339">
        <v>4</v>
      </c>
      <c r="E10" s="339">
        <v>5</v>
      </c>
      <c r="F10" s="339">
        <v>6</v>
      </c>
      <c r="G10" s="339">
        <v>7</v>
      </c>
      <c r="H10" s="339">
        <v>8</v>
      </c>
      <c r="I10" s="339">
        <v>9</v>
      </c>
      <c r="J10" s="339">
        <v>10</v>
      </c>
      <c r="K10" s="339">
        <v>11</v>
      </c>
      <c r="L10" s="339">
        <v>12</v>
      </c>
      <c r="M10" s="339">
        <v>13</v>
      </c>
      <c r="N10" s="339">
        <v>14</v>
      </c>
      <c r="O10" s="339">
        <v>15</v>
      </c>
      <c r="P10" s="339">
        <v>16</v>
      </c>
      <c r="Q10" s="134"/>
      <c r="R10" s="134"/>
    </row>
    <row r="11" spans="1:18" ht="14.25">
      <c r="A11" s="340"/>
      <c r="B11" s="341" t="s">
        <v>276</v>
      </c>
      <c r="C11" s="355">
        <f>C15</f>
        <v>31371</v>
      </c>
      <c r="D11" s="355">
        <f>D15</f>
        <v>369</v>
      </c>
      <c r="E11" s="355">
        <f aca="true" t="shared" si="0" ref="E11:O11">E13+E15</f>
        <v>4490</v>
      </c>
      <c r="F11" s="355">
        <f t="shared" si="0"/>
        <v>5</v>
      </c>
      <c r="G11" s="355">
        <f t="shared" si="0"/>
        <v>4</v>
      </c>
      <c r="H11" s="355">
        <f t="shared" si="0"/>
        <v>97840</v>
      </c>
      <c r="I11" s="355">
        <f t="shared" si="0"/>
        <v>78889</v>
      </c>
      <c r="J11" s="355">
        <f t="shared" si="0"/>
        <v>23254</v>
      </c>
      <c r="K11" s="355">
        <f t="shared" si="0"/>
        <v>106</v>
      </c>
      <c r="L11" s="355">
        <f t="shared" si="0"/>
        <v>23248</v>
      </c>
      <c r="M11" s="355">
        <f t="shared" si="0"/>
        <v>21101</v>
      </c>
      <c r="N11" s="355">
        <f t="shared" si="0"/>
        <v>11779</v>
      </c>
      <c r="O11" s="355">
        <f t="shared" si="0"/>
        <v>20044</v>
      </c>
      <c r="P11" s="342">
        <v>0</v>
      </c>
      <c r="Q11" s="134"/>
      <c r="R11" s="134"/>
    </row>
    <row r="12" spans="1:18" ht="16.5" customHeight="1">
      <c r="A12" s="343" t="s">
        <v>71</v>
      </c>
      <c r="B12" s="344" t="s">
        <v>236</v>
      </c>
      <c r="C12" s="345"/>
      <c r="D12" s="345"/>
      <c r="E12" s="344"/>
      <c r="F12" s="344"/>
      <c r="G12" s="346"/>
      <c r="H12" s="346"/>
      <c r="I12" s="346"/>
      <c r="J12" s="346"/>
      <c r="K12" s="346"/>
      <c r="L12" s="346"/>
      <c r="M12" s="346"/>
      <c r="N12" s="346"/>
      <c r="O12" s="346"/>
      <c r="P12" s="346"/>
      <c r="Q12" s="134"/>
      <c r="R12" s="134"/>
    </row>
    <row r="13" spans="1:18" ht="15.75">
      <c r="A13" s="347" t="s">
        <v>74</v>
      </c>
      <c r="B13" s="348" t="s">
        <v>234</v>
      </c>
      <c r="C13" s="356"/>
      <c r="D13" s="356"/>
      <c r="E13" s="357">
        <f>E14</f>
        <v>4490</v>
      </c>
      <c r="F13" s="357">
        <f>F14</f>
        <v>5</v>
      </c>
      <c r="G13" s="357">
        <f aca="true" t="shared" si="1" ref="G13:O13">G14</f>
        <v>4</v>
      </c>
      <c r="H13" s="357">
        <f t="shared" si="1"/>
        <v>5312</v>
      </c>
      <c r="I13" s="357">
        <f t="shared" si="1"/>
        <v>5298</v>
      </c>
      <c r="J13" s="357">
        <f t="shared" si="1"/>
        <v>4490</v>
      </c>
      <c r="K13" s="357">
        <f t="shared" si="1"/>
        <v>3</v>
      </c>
      <c r="L13" s="357">
        <f>L14</f>
        <v>4490</v>
      </c>
      <c r="M13" s="357">
        <f>M14</f>
        <v>3816</v>
      </c>
      <c r="N13" s="357">
        <f>N14</f>
        <v>2400</v>
      </c>
      <c r="O13" s="357">
        <f t="shared" si="1"/>
        <v>3421</v>
      </c>
      <c r="P13" s="348">
        <v>0</v>
      </c>
      <c r="Q13" s="134"/>
      <c r="R13" s="134"/>
    </row>
    <row r="14" spans="1:18" ht="15.75">
      <c r="A14" s="176"/>
      <c r="B14" s="178" t="s">
        <v>312</v>
      </c>
      <c r="C14" s="358"/>
      <c r="D14" s="358"/>
      <c r="E14" s="359">
        <v>4490</v>
      </c>
      <c r="F14" s="359">
        <v>5</v>
      </c>
      <c r="G14" s="359">
        <v>4</v>
      </c>
      <c r="H14" s="359">
        <v>5312</v>
      </c>
      <c r="I14" s="359">
        <v>5298</v>
      </c>
      <c r="J14" s="359">
        <v>4490</v>
      </c>
      <c r="K14" s="359">
        <v>3</v>
      </c>
      <c r="L14" s="359">
        <v>4490</v>
      </c>
      <c r="M14" s="359">
        <v>3816</v>
      </c>
      <c r="N14" s="359">
        <v>2400</v>
      </c>
      <c r="O14" s="359">
        <v>3421</v>
      </c>
      <c r="P14" s="178">
        <v>0</v>
      </c>
      <c r="Q14" s="134"/>
      <c r="R14" s="134"/>
    </row>
    <row r="15" spans="1:18" ht="15.75">
      <c r="A15" s="176" t="s">
        <v>75</v>
      </c>
      <c r="B15" s="177" t="s">
        <v>237</v>
      </c>
      <c r="C15" s="360">
        <f>C16+C17+C18+C19+C20+C21+C22+C23+C24+C25+C26+C27+C28</f>
        <v>31371</v>
      </c>
      <c r="D15" s="360">
        <f>D16+D17+D18+D19+D20+D21+D22+D23+D24+D25+D26+D27+D28</f>
        <v>369</v>
      </c>
      <c r="E15" s="360">
        <f>E16+E17+E18+E19+E20+E21+E22+E23+E24+E25+E26+E27+E28</f>
        <v>0</v>
      </c>
      <c r="F15" s="360">
        <f>F16+F17+F18+F19+F20+F21+F22+F23+F24+F25+F26+F27+F28</f>
        <v>0</v>
      </c>
      <c r="G15" s="360">
        <f>G16+G17+G18+G20+G21+G24+G25+G26+G27+G28</f>
        <v>0</v>
      </c>
      <c r="H15" s="360">
        <f aca="true" t="shared" si="2" ref="H15:O15">H16+H17+H18+H19+H20+H21+H22+H23+H24+H25+H26+H27+H28</f>
        <v>92528</v>
      </c>
      <c r="I15" s="360">
        <f t="shared" si="2"/>
        <v>73591</v>
      </c>
      <c r="J15" s="360">
        <f>J16+J17+J18+J19+J20+J21+J22+J23+J24+J25+J26+J27+J28</f>
        <v>18764</v>
      </c>
      <c r="K15" s="360">
        <f t="shared" si="2"/>
        <v>103</v>
      </c>
      <c r="L15" s="360">
        <f t="shared" si="2"/>
        <v>18758</v>
      </c>
      <c r="M15" s="360">
        <f t="shared" si="2"/>
        <v>17285</v>
      </c>
      <c r="N15" s="360">
        <f t="shared" si="2"/>
        <v>9379</v>
      </c>
      <c r="O15" s="360">
        <f t="shared" si="2"/>
        <v>16623</v>
      </c>
      <c r="P15" s="177">
        <v>0</v>
      </c>
      <c r="Q15" s="134"/>
      <c r="R15" s="134"/>
    </row>
    <row r="16" spans="1:18" ht="15.75">
      <c r="A16" s="349">
        <v>1</v>
      </c>
      <c r="B16" s="178" t="s">
        <v>293</v>
      </c>
      <c r="C16" s="359">
        <v>704</v>
      </c>
      <c r="D16" s="359">
        <v>10</v>
      </c>
      <c r="E16" s="359">
        <v>0</v>
      </c>
      <c r="F16" s="359">
        <v>0</v>
      </c>
      <c r="G16" s="359">
        <v>0</v>
      </c>
      <c r="H16" s="359">
        <v>1877</v>
      </c>
      <c r="I16" s="359">
        <v>1877</v>
      </c>
      <c r="J16" s="359">
        <v>196</v>
      </c>
      <c r="K16" s="359">
        <v>2</v>
      </c>
      <c r="L16" s="359">
        <v>196</v>
      </c>
      <c r="M16" s="361">
        <v>188</v>
      </c>
      <c r="N16" s="359">
        <v>176</v>
      </c>
      <c r="O16" s="359">
        <v>185</v>
      </c>
      <c r="P16" s="178">
        <v>0</v>
      </c>
      <c r="Q16" s="134"/>
      <c r="R16" s="134"/>
    </row>
    <row r="17" spans="1:18" s="179" customFormat="1" ht="15.75">
      <c r="A17" s="349">
        <v>2</v>
      </c>
      <c r="B17" s="178" t="s">
        <v>292</v>
      </c>
      <c r="C17" s="359">
        <v>3200</v>
      </c>
      <c r="D17" s="359">
        <v>46</v>
      </c>
      <c r="E17" s="359">
        <v>0</v>
      </c>
      <c r="F17" s="359">
        <v>0</v>
      </c>
      <c r="G17" s="359">
        <v>0</v>
      </c>
      <c r="H17" s="359">
        <v>14676</v>
      </c>
      <c r="I17" s="359">
        <v>12733</v>
      </c>
      <c r="J17" s="359">
        <v>1611</v>
      </c>
      <c r="K17" s="359">
        <v>13</v>
      </c>
      <c r="L17" s="359">
        <v>1611</v>
      </c>
      <c r="M17" s="359">
        <v>1449</v>
      </c>
      <c r="N17" s="359">
        <v>1138</v>
      </c>
      <c r="O17" s="359">
        <v>1377</v>
      </c>
      <c r="P17" s="178">
        <v>0</v>
      </c>
      <c r="Q17" s="350"/>
      <c r="R17" s="350"/>
    </row>
    <row r="18" spans="1:18" ht="15.75">
      <c r="A18" s="349">
        <v>3</v>
      </c>
      <c r="B18" s="178" t="s">
        <v>285</v>
      </c>
      <c r="C18" s="359">
        <v>3193</v>
      </c>
      <c r="D18" s="359">
        <v>11</v>
      </c>
      <c r="E18" s="359">
        <v>0</v>
      </c>
      <c r="F18" s="359">
        <v>0</v>
      </c>
      <c r="G18" s="359">
        <v>0</v>
      </c>
      <c r="H18" s="359">
        <v>6761</v>
      </c>
      <c r="I18" s="359">
        <v>6755</v>
      </c>
      <c r="J18" s="359">
        <v>1317</v>
      </c>
      <c r="K18" s="359">
        <v>10</v>
      </c>
      <c r="L18" s="359">
        <v>1317</v>
      </c>
      <c r="M18" s="359">
        <v>1212</v>
      </c>
      <c r="N18" s="359">
        <v>229</v>
      </c>
      <c r="O18" s="359">
        <v>1103</v>
      </c>
      <c r="P18" s="178">
        <v>0</v>
      </c>
      <c r="Q18" s="134"/>
      <c r="R18" s="134"/>
    </row>
    <row r="19" spans="1:18" ht="15.75">
      <c r="A19" s="349">
        <v>4</v>
      </c>
      <c r="B19" s="351" t="s">
        <v>284</v>
      </c>
      <c r="C19" s="359">
        <v>3398</v>
      </c>
      <c r="D19" s="359">
        <v>62</v>
      </c>
      <c r="E19" s="359">
        <v>0</v>
      </c>
      <c r="F19" s="359">
        <v>0</v>
      </c>
      <c r="G19" s="359">
        <v>0</v>
      </c>
      <c r="H19" s="359">
        <v>10463</v>
      </c>
      <c r="I19" s="359">
        <v>7696</v>
      </c>
      <c r="J19" s="359">
        <v>1458</v>
      </c>
      <c r="K19" s="359">
        <v>2</v>
      </c>
      <c r="L19" s="359">
        <v>1458</v>
      </c>
      <c r="M19" s="359">
        <v>1445</v>
      </c>
      <c r="N19" s="359">
        <v>1164</v>
      </c>
      <c r="O19" s="359">
        <v>1256</v>
      </c>
      <c r="P19" s="178">
        <v>0</v>
      </c>
      <c r="Q19" s="134"/>
      <c r="R19" s="134"/>
    </row>
    <row r="20" spans="1:18" ht="15.75">
      <c r="A20" s="349">
        <v>5</v>
      </c>
      <c r="B20" s="178" t="s">
        <v>296</v>
      </c>
      <c r="C20" s="359">
        <v>1582</v>
      </c>
      <c r="D20" s="359">
        <v>10</v>
      </c>
      <c r="E20" s="359">
        <v>0</v>
      </c>
      <c r="F20" s="359">
        <v>0</v>
      </c>
      <c r="G20" s="359">
        <v>0</v>
      </c>
      <c r="H20" s="359">
        <v>2437</v>
      </c>
      <c r="I20" s="359">
        <v>2245</v>
      </c>
      <c r="J20" s="359">
        <v>372</v>
      </c>
      <c r="K20" s="359">
        <v>2</v>
      </c>
      <c r="L20" s="359">
        <v>372</v>
      </c>
      <c r="M20" s="359">
        <v>342</v>
      </c>
      <c r="N20" s="359">
        <v>140</v>
      </c>
      <c r="O20" s="359">
        <v>334</v>
      </c>
      <c r="P20" s="178">
        <v>0</v>
      </c>
      <c r="Q20" s="134"/>
      <c r="R20" s="134"/>
    </row>
    <row r="21" spans="1:18" ht="15.75">
      <c r="A21" s="349">
        <v>6</v>
      </c>
      <c r="B21" s="351" t="s">
        <v>286</v>
      </c>
      <c r="C21" s="359">
        <v>1846</v>
      </c>
      <c r="D21" s="359">
        <v>9</v>
      </c>
      <c r="E21" s="359">
        <v>0</v>
      </c>
      <c r="F21" s="359">
        <v>0</v>
      </c>
      <c r="G21" s="359">
        <v>0</v>
      </c>
      <c r="H21" s="359">
        <v>11037</v>
      </c>
      <c r="I21" s="359">
        <v>9640</v>
      </c>
      <c r="J21" s="359">
        <v>2740</v>
      </c>
      <c r="K21" s="359">
        <v>0</v>
      </c>
      <c r="L21" s="362">
        <v>2740</v>
      </c>
      <c r="M21" s="359">
        <v>2734</v>
      </c>
      <c r="N21" s="359">
        <v>1370</v>
      </c>
      <c r="O21" s="359">
        <v>2724</v>
      </c>
      <c r="P21" s="178">
        <v>0</v>
      </c>
      <c r="Q21" s="352"/>
      <c r="R21" s="134"/>
    </row>
    <row r="22" spans="1:18" ht="15.75">
      <c r="A22" s="349">
        <v>7</v>
      </c>
      <c r="B22" s="178" t="s">
        <v>288</v>
      </c>
      <c r="C22" s="359">
        <v>2215</v>
      </c>
      <c r="D22" s="359">
        <v>50</v>
      </c>
      <c r="E22" s="359">
        <v>0</v>
      </c>
      <c r="F22" s="359">
        <v>0</v>
      </c>
      <c r="G22" s="359">
        <v>0</v>
      </c>
      <c r="H22" s="359">
        <v>9412</v>
      </c>
      <c r="I22" s="359">
        <v>9412</v>
      </c>
      <c r="J22" s="359">
        <v>1782</v>
      </c>
      <c r="K22" s="359">
        <v>5</v>
      </c>
      <c r="L22" s="359">
        <v>1782</v>
      </c>
      <c r="M22" s="359">
        <v>1642</v>
      </c>
      <c r="N22" s="359">
        <v>940</v>
      </c>
      <c r="O22" s="359">
        <v>1731</v>
      </c>
      <c r="P22" s="178">
        <v>0</v>
      </c>
      <c r="Q22" s="134"/>
      <c r="R22" s="134"/>
    </row>
    <row r="23" spans="1:18" ht="15.75">
      <c r="A23" s="349">
        <v>8</v>
      </c>
      <c r="B23" s="178" t="s">
        <v>313</v>
      </c>
      <c r="C23" s="359">
        <v>2183</v>
      </c>
      <c r="D23" s="359">
        <v>62</v>
      </c>
      <c r="E23" s="359">
        <v>0</v>
      </c>
      <c r="F23" s="359">
        <v>0</v>
      </c>
      <c r="G23" s="359">
        <v>0</v>
      </c>
      <c r="H23" s="359">
        <v>4762</v>
      </c>
      <c r="I23" s="359">
        <v>4082</v>
      </c>
      <c r="J23" s="359">
        <v>1850</v>
      </c>
      <c r="K23" s="359">
        <v>35</v>
      </c>
      <c r="L23" s="359">
        <v>1850</v>
      </c>
      <c r="M23" s="359">
        <v>1665</v>
      </c>
      <c r="N23" s="359">
        <v>767</v>
      </c>
      <c r="O23" s="359">
        <v>1695</v>
      </c>
      <c r="P23" s="178">
        <v>0</v>
      </c>
      <c r="Q23" s="134"/>
      <c r="R23" s="134"/>
    </row>
    <row r="24" spans="1:18" ht="15.75">
      <c r="A24" s="349">
        <v>9</v>
      </c>
      <c r="B24" s="178" t="s">
        <v>289</v>
      </c>
      <c r="C24" s="359">
        <v>3530</v>
      </c>
      <c r="D24" s="359">
        <v>45</v>
      </c>
      <c r="E24" s="359">
        <v>0</v>
      </c>
      <c r="F24" s="359">
        <v>0</v>
      </c>
      <c r="G24" s="359">
        <v>0</v>
      </c>
      <c r="H24" s="359">
        <v>8207</v>
      </c>
      <c r="I24" s="359">
        <v>4094</v>
      </c>
      <c r="J24" s="359">
        <v>528</v>
      </c>
      <c r="K24" s="359">
        <v>1</v>
      </c>
      <c r="L24" s="359">
        <v>528</v>
      </c>
      <c r="M24" s="359">
        <v>457</v>
      </c>
      <c r="N24" s="359">
        <v>406</v>
      </c>
      <c r="O24" s="359">
        <v>0</v>
      </c>
      <c r="P24" s="178">
        <v>0</v>
      </c>
      <c r="Q24" s="134"/>
      <c r="R24" s="134"/>
    </row>
    <row r="25" spans="1:18" ht="15.75">
      <c r="A25" s="349">
        <v>10</v>
      </c>
      <c r="B25" s="178" t="s">
        <v>290</v>
      </c>
      <c r="C25" s="359">
        <v>1979</v>
      </c>
      <c r="D25" s="359">
        <v>5</v>
      </c>
      <c r="E25" s="359">
        <v>0</v>
      </c>
      <c r="F25" s="359">
        <v>0</v>
      </c>
      <c r="G25" s="359">
        <v>0</v>
      </c>
      <c r="H25" s="359">
        <v>5888</v>
      </c>
      <c r="I25" s="359">
        <v>3720</v>
      </c>
      <c r="J25" s="359">
        <v>495</v>
      </c>
      <c r="K25" s="359">
        <v>2</v>
      </c>
      <c r="L25" s="359">
        <v>495</v>
      </c>
      <c r="M25" s="359">
        <v>463</v>
      </c>
      <c r="N25" s="359">
        <v>443</v>
      </c>
      <c r="O25" s="359">
        <v>240</v>
      </c>
      <c r="P25" s="178">
        <v>0</v>
      </c>
      <c r="Q25" s="134"/>
      <c r="R25" s="134"/>
    </row>
    <row r="26" spans="1:18" ht="15.75">
      <c r="A26" s="349">
        <v>11</v>
      </c>
      <c r="B26" s="178" t="s">
        <v>300</v>
      </c>
      <c r="C26" s="359">
        <v>2271</v>
      </c>
      <c r="D26" s="359">
        <v>6</v>
      </c>
      <c r="E26" s="359">
        <v>0</v>
      </c>
      <c r="F26" s="359">
        <v>0</v>
      </c>
      <c r="G26" s="359">
        <v>0</v>
      </c>
      <c r="H26" s="359">
        <v>5715</v>
      </c>
      <c r="I26" s="359">
        <v>4246</v>
      </c>
      <c r="J26" s="359">
        <v>2969</v>
      </c>
      <c r="K26" s="359">
        <v>3</v>
      </c>
      <c r="L26" s="359">
        <v>2969</v>
      </c>
      <c r="M26" s="359">
        <v>2511</v>
      </c>
      <c r="N26" s="359">
        <v>785</v>
      </c>
      <c r="O26" s="359">
        <v>2951</v>
      </c>
      <c r="P26" s="178">
        <v>0</v>
      </c>
      <c r="Q26" s="134"/>
      <c r="R26" s="134"/>
    </row>
    <row r="27" spans="1:18" ht="15.75">
      <c r="A27" s="349">
        <v>12</v>
      </c>
      <c r="B27" s="178" t="s">
        <v>314</v>
      </c>
      <c r="C27" s="359">
        <v>2194</v>
      </c>
      <c r="D27" s="359">
        <v>29</v>
      </c>
      <c r="E27" s="359">
        <v>0</v>
      </c>
      <c r="F27" s="359">
        <v>0</v>
      </c>
      <c r="G27" s="359">
        <v>0</v>
      </c>
      <c r="H27" s="359">
        <v>5339</v>
      </c>
      <c r="I27" s="359">
        <v>2645</v>
      </c>
      <c r="J27" s="359">
        <v>2731</v>
      </c>
      <c r="K27" s="359">
        <v>15</v>
      </c>
      <c r="L27" s="359">
        <v>2725</v>
      </c>
      <c r="M27" s="359">
        <v>2580</v>
      </c>
      <c r="N27" s="359">
        <v>1434</v>
      </c>
      <c r="O27" s="359">
        <v>2399</v>
      </c>
      <c r="P27" s="178">
        <v>0</v>
      </c>
      <c r="Q27" s="134"/>
      <c r="R27" s="134"/>
    </row>
    <row r="28" spans="1:18" ht="15.75">
      <c r="A28" s="353">
        <v>13</v>
      </c>
      <c r="B28" s="354" t="s">
        <v>291</v>
      </c>
      <c r="C28" s="363">
        <v>3076</v>
      </c>
      <c r="D28" s="363">
        <v>24</v>
      </c>
      <c r="E28" s="363">
        <v>0</v>
      </c>
      <c r="F28" s="363">
        <v>0</v>
      </c>
      <c r="G28" s="363">
        <v>0</v>
      </c>
      <c r="H28" s="363">
        <v>5954</v>
      </c>
      <c r="I28" s="363">
        <v>4446</v>
      </c>
      <c r="J28" s="363">
        <v>715</v>
      </c>
      <c r="K28" s="364">
        <v>13</v>
      </c>
      <c r="L28" s="363">
        <v>715</v>
      </c>
      <c r="M28" s="363">
        <v>597</v>
      </c>
      <c r="N28" s="363">
        <v>387</v>
      </c>
      <c r="O28" s="363">
        <v>628</v>
      </c>
      <c r="P28" s="354">
        <v>0</v>
      </c>
      <c r="Q28" s="134" t="s">
        <v>562</v>
      </c>
      <c r="R28" s="134"/>
    </row>
  </sheetData>
  <sheetProtection/>
  <mergeCells count="22">
    <mergeCell ref="A4:P4"/>
    <mergeCell ref="A3:P3"/>
    <mergeCell ref="O6:O9"/>
    <mergeCell ref="P6:P9"/>
    <mergeCell ref="A5:A9"/>
    <mergeCell ref="B5:B9"/>
    <mergeCell ref="C5:D6"/>
    <mergeCell ref="E5:F6"/>
    <mergeCell ref="G5:G9"/>
    <mergeCell ref="H5:I6"/>
    <mergeCell ref="C7:C9"/>
    <mergeCell ref="D7:D9"/>
    <mergeCell ref="E7:E9"/>
    <mergeCell ref="F7:F9"/>
    <mergeCell ref="H7:H9"/>
    <mergeCell ref="I7:I9"/>
    <mergeCell ref="J5:J9"/>
    <mergeCell ref="K5:P5"/>
    <mergeCell ref="K6:K9"/>
    <mergeCell ref="L6:L9"/>
    <mergeCell ref="M6:M9"/>
    <mergeCell ref="N6:N9"/>
  </mergeCells>
  <printOptions/>
  <pageMargins left="0.2" right="0" top="0.25" bottom="0.2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T27"/>
  <sheetViews>
    <sheetView zoomScalePageLayoutView="0" workbookViewId="0" topLeftCell="A7">
      <selection activeCell="C12" sqref="C12:C27"/>
    </sheetView>
  </sheetViews>
  <sheetFormatPr defaultColWidth="9.140625" defaultRowHeight="12.75"/>
  <cols>
    <col min="1" max="1" width="6.7109375" style="8" customWidth="1"/>
    <col min="2" max="2" width="21.8515625" style="8" customWidth="1"/>
    <col min="3" max="3" width="7.57421875" style="8" customWidth="1"/>
    <col min="4" max="4" width="10.7109375" style="8" customWidth="1"/>
    <col min="5" max="5" width="6.28125" style="8" customWidth="1"/>
    <col min="6" max="6" width="6.421875" style="8" customWidth="1"/>
    <col min="7" max="7" width="6.8515625" style="8" customWidth="1"/>
    <col min="8" max="8" width="8.8515625" style="8" customWidth="1"/>
    <col min="9" max="9" width="7.00390625" style="8" customWidth="1"/>
    <col min="10" max="10" width="7.7109375" style="8" customWidth="1"/>
    <col min="11" max="11" width="7.8515625" style="8" customWidth="1"/>
    <col min="12" max="12" width="8.8515625" style="8" customWidth="1"/>
    <col min="13" max="13" width="9.7109375" style="8" customWidth="1"/>
    <col min="14" max="14" width="8.8515625" style="8" customWidth="1"/>
    <col min="15" max="15" width="10.421875" style="8" customWidth="1"/>
    <col min="16" max="16" width="9.421875" style="8" customWidth="1"/>
    <col min="17" max="16384" width="9.140625" style="8" customWidth="1"/>
  </cols>
  <sheetData>
    <row r="1" spans="1:16" ht="12.75">
      <c r="A1" s="197"/>
      <c r="B1" s="197"/>
      <c r="C1" s="197"/>
      <c r="D1" s="197"/>
      <c r="E1" s="197"/>
      <c r="F1" s="197"/>
      <c r="G1" s="197"/>
      <c r="H1" s="197"/>
      <c r="I1" s="197"/>
      <c r="J1" s="126"/>
      <c r="K1" s="126"/>
      <c r="L1" s="126"/>
      <c r="M1" s="126"/>
      <c r="N1" s="126"/>
      <c r="O1" s="126"/>
      <c r="P1" s="126"/>
    </row>
    <row r="2" spans="1:16" ht="15">
      <c r="A2" s="127" t="s">
        <v>265</v>
      </c>
      <c r="B2" s="127"/>
      <c r="C2" s="127"/>
      <c r="D2" s="127"/>
      <c r="E2" s="127"/>
      <c r="F2" s="127"/>
      <c r="G2" s="127"/>
      <c r="H2" s="127"/>
      <c r="I2" s="127"/>
      <c r="J2" s="125"/>
      <c r="K2" s="125"/>
      <c r="L2" s="125"/>
      <c r="M2" s="125"/>
      <c r="N2" s="125"/>
      <c r="O2" s="125"/>
      <c r="P2" s="125"/>
    </row>
    <row r="3" spans="1:16" ht="15.75">
      <c r="A3" s="711" t="s">
        <v>1</v>
      </c>
      <c r="B3" s="711"/>
      <c r="C3" s="711"/>
      <c r="D3" s="711"/>
      <c r="E3" s="711"/>
      <c r="F3" s="711"/>
      <c r="G3" s="711"/>
      <c r="H3" s="711"/>
      <c r="I3" s="711"/>
      <c r="J3" s="711"/>
      <c r="K3" s="711"/>
      <c r="L3" s="711"/>
      <c r="M3" s="711"/>
      <c r="N3" s="711"/>
      <c r="O3" s="711"/>
      <c r="P3" s="711"/>
    </row>
    <row r="4" spans="1:16" ht="15">
      <c r="A4" s="717" t="s">
        <v>558</v>
      </c>
      <c r="B4" s="717"/>
      <c r="C4" s="717"/>
      <c r="D4" s="717"/>
      <c r="E4" s="717"/>
      <c r="F4" s="717"/>
      <c r="G4" s="717"/>
      <c r="H4" s="717"/>
      <c r="I4" s="717"/>
      <c r="J4" s="717"/>
      <c r="K4" s="717"/>
      <c r="L4" s="717"/>
      <c r="M4" s="717"/>
      <c r="N4" s="717"/>
      <c r="O4" s="717"/>
      <c r="P4" s="717"/>
    </row>
    <row r="5" spans="1:16" ht="53.25" customHeight="1">
      <c r="A5" s="712" t="s">
        <v>73</v>
      </c>
      <c r="B5" s="712" t="s">
        <v>2</v>
      </c>
      <c r="C5" s="715" t="s">
        <v>27</v>
      </c>
      <c r="D5" s="716"/>
      <c r="E5" s="715" t="s">
        <v>15</v>
      </c>
      <c r="F5" s="716"/>
      <c r="G5" s="718" t="s">
        <v>16</v>
      </c>
      <c r="H5" s="712" t="s">
        <v>264</v>
      </c>
      <c r="I5" s="712" t="s">
        <v>266</v>
      </c>
      <c r="J5" s="712" t="s">
        <v>251</v>
      </c>
      <c r="K5" s="712" t="s">
        <v>315</v>
      </c>
      <c r="L5" s="715" t="s">
        <v>106</v>
      </c>
      <c r="M5" s="716"/>
      <c r="N5" s="712" t="s">
        <v>105</v>
      </c>
      <c r="O5" s="718" t="s">
        <v>3</v>
      </c>
      <c r="P5" s="719"/>
    </row>
    <row r="6" spans="1:16" ht="12.75">
      <c r="A6" s="713"/>
      <c r="B6" s="713"/>
      <c r="C6" s="712" t="s">
        <v>31</v>
      </c>
      <c r="D6" s="712" t="s">
        <v>28</v>
      </c>
      <c r="E6" s="712" t="s">
        <v>90</v>
      </c>
      <c r="F6" s="712" t="s">
        <v>316</v>
      </c>
      <c r="G6" s="722"/>
      <c r="H6" s="713"/>
      <c r="I6" s="713"/>
      <c r="J6" s="713"/>
      <c r="K6" s="713"/>
      <c r="L6" s="712" t="s">
        <v>82</v>
      </c>
      <c r="M6" s="712" t="s">
        <v>22</v>
      </c>
      <c r="N6" s="713"/>
      <c r="O6" s="720"/>
      <c r="P6" s="721"/>
    </row>
    <row r="7" spans="1:16" ht="12.75">
      <c r="A7" s="713"/>
      <c r="B7" s="713"/>
      <c r="C7" s="713"/>
      <c r="D7" s="713"/>
      <c r="E7" s="713"/>
      <c r="F7" s="713"/>
      <c r="G7" s="722"/>
      <c r="H7" s="713"/>
      <c r="I7" s="713"/>
      <c r="J7" s="713"/>
      <c r="K7" s="713"/>
      <c r="L7" s="713"/>
      <c r="M7" s="713"/>
      <c r="N7" s="713"/>
      <c r="O7" s="712" t="s">
        <v>82</v>
      </c>
      <c r="P7" s="712" t="s">
        <v>104</v>
      </c>
    </row>
    <row r="8" spans="1:16" ht="42" customHeight="1">
      <c r="A8" s="714"/>
      <c r="B8" s="714"/>
      <c r="C8" s="714"/>
      <c r="D8" s="714"/>
      <c r="E8" s="714"/>
      <c r="F8" s="714"/>
      <c r="G8" s="720"/>
      <c r="H8" s="714"/>
      <c r="I8" s="714"/>
      <c r="J8" s="714"/>
      <c r="K8" s="714"/>
      <c r="L8" s="714"/>
      <c r="M8" s="714"/>
      <c r="N8" s="714"/>
      <c r="O8" s="714"/>
      <c r="P8" s="714"/>
    </row>
    <row r="9" spans="1:16" ht="12.75">
      <c r="A9" s="128">
        <v>1</v>
      </c>
      <c r="B9" s="128">
        <v>2</v>
      </c>
      <c r="C9" s="128">
        <v>3</v>
      </c>
      <c r="D9" s="128">
        <v>4</v>
      </c>
      <c r="E9" s="128">
        <v>5</v>
      </c>
      <c r="F9" s="129">
        <v>6</v>
      </c>
      <c r="G9" s="129">
        <v>7</v>
      </c>
      <c r="H9" s="129">
        <v>8</v>
      </c>
      <c r="I9" s="129">
        <v>9</v>
      </c>
      <c r="J9" s="129">
        <v>10</v>
      </c>
      <c r="K9" s="129">
        <v>11</v>
      </c>
      <c r="L9" s="129">
        <v>12</v>
      </c>
      <c r="M9" s="129">
        <v>13</v>
      </c>
      <c r="N9" s="129">
        <v>14</v>
      </c>
      <c r="O9" s="129">
        <v>15</v>
      </c>
      <c r="P9" s="129">
        <v>16</v>
      </c>
    </row>
    <row r="10" spans="1:20" ht="15.75">
      <c r="A10" s="365"/>
      <c r="B10" s="366" t="s">
        <v>276</v>
      </c>
      <c r="C10" s="367">
        <f aca="true" t="shared" si="0" ref="C10:P10">C12+C14</f>
        <v>0</v>
      </c>
      <c r="D10" s="368">
        <f t="shared" si="0"/>
        <v>20821</v>
      </c>
      <c r="E10" s="368">
        <f t="shared" si="0"/>
        <v>5</v>
      </c>
      <c r="F10" s="369">
        <f t="shared" si="0"/>
        <v>5</v>
      </c>
      <c r="G10" s="369">
        <f t="shared" si="0"/>
        <v>4</v>
      </c>
      <c r="H10" s="369">
        <f t="shared" si="0"/>
        <v>21932</v>
      </c>
      <c r="I10" s="369">
        <f t="shared" si="0"/>
        <v>51</v>
      </c>
      <c r="J10" s="369">
        <f t="shared" si="0"/>
        <v>6535</v>
      </c>
      <c r="K10" s="369">
        <f t="shared" si="0"/>
        <v>4176</v>
      </c>
      <c r="L10" s="369">
        <f t="shared" si="0"/>
        <v>23250</v>
      </c>
      <c r="M10" s="369">
        <f t="shared" si="0"/>
        <v>23250</v>
      </c>
      <c r="N10" s="369">
        <f t="shared" si="0"/>
        <v>23250</v>
      </c>
      <c r="O10" s="369">
        <f t="shared" si="0"/>
        <v>23250</v>
      </c>
      <c r="P10" s="369">
        <f t="shared" si="0"/>
        <v>23250</v>
      </c>
      <c r="Q10" s="134"/>
      <c r="R10" s="134"/>
      <c r="S10" s="134"/>
      <c r="T10" s="134"/>
    </row>
    <row r="11" spans="1:20" ht="15.75">
      <c r="A11" s="370" t="s">
        <v>71</v>
      </c>
      <c r="B11" s="371" t="s">
        <v>236</v>
      </c>
      <c r="C11" s="371"/>
      <c r="D11" s="371"/>
      <c r="E11" s="371"/>
      <c r="F11" s="371"/>
      <c r="G11" s="371"/>
      <c r="H11" s="371"/>
      <c r="I11" s="371"/>
      <c r="J11" s="371"/>
      <c r="K11" s="371"/>
      <c r="L11" s="371"/>
      <c r="M11" s="371"/>
      <c r="N11" s="371"/>
      <c r="O11" s="371"/>
      <c r="P11" s="371"/>
      <c r="Q11" s="372"/>
      <c r="R11" s="372"/>
      <c r="S11" s="134"/>
      <c r="T11" s="134"/>
    </row>
    <row r="12" spans="1:20" ht="15.75">
      <c r="A12" s="373" t="s">
        <v>74</v>
      </c>
      <c r="B12" s="374" t="s">
        <v>234</v>
      </c>
      <c r="C12" s="510">
        <f aca="true" t="shared" si="1" ref="C12:P12">C13</f>
        <v>0</v>
      </c>
      <c r="D12" s="375">
        <f t="shared" si="1"/>
        <v>4490</v>
      </c>
      <c r="E12" s="374">
        <f t="shared" si="1"/>
        <v>5</v>
      </c>
      <c r="F12" s="374">
        <f t="shared" si="1"/>
        <v>5</v>
      </c>
      <c r="G12" s="374">
        <f t="shared" si="1"/>
        <v>4</v>
      </c>
      <c r="H12" s="374">
        <f t="shared" si="1"/>
        <v>4490</v>
      </c>
      <c r="I12" s="374">
        <f t="shared" si="1"/>
        <v>0</v>
      </c>
      <c r="J12" s="374">
        <f t="shared" si="1"/>
        <v>1890</v>
      </c>
      <c r="K12" s="374">
        <f t="shared" si="1"/>
        <v>786</v>
      </c>
      <c r="L12" s="374">
        <f t="shared" si="1"/>
        <v>4490</v>
      </c>
      <c r="M12" s="374">
        <f t="shared" si="1"/>
        <v>4490</v>
      </c>
      <c r="N12" s="374">
        <f t="shared" si="1"/>
        <v>4490</v>
      </c>
      <c r="O12" s="374">
        <f t="shared" si="1"/>
        <v>4490</v>
      </c>
      <c r="P12" s="374">
        <f t="shared" si="1"/>
        <v>4490</v>
      </c>
      <c r="Q12" s="372"/>
      <c r="R12" s="372"/>
      <c r="S12" s="134"/>
      <c r="T12" s="134"/>
    </row>
    <row r="13" spans="1:20" ht="15.75">
      <c r="A13" s="376">
        <v>1</v>
      </c>
      <c r="B13" s="201" t="s">
        <v>312</v>
      </c>
      <c r="C13" s="511"/>
      <c r="D13" s="375">
        <v>4490</v>
      </c>
      <c r="E13" s="377">
        <v>5</v>
      </c>
      <c r="F13" s="377">
        <v>5</v>
      </c>
      <c r="G13" s="377">
        <v>4</v>
      </c>
      <c r="H13" s="377">
        <v>4490</v>
      </c>
      <c r="I13" s="377">
        <v>0</v>
      </c>
      <c r="J13" s="377">
        <v>1890</v>
      </c>
      <c r="K13" s="377">
        <v>786</v>
      </c>
      <c r="L13" s="377">
        <v>4490</v>
      </c>
      <c r="M13" s="377">
        <v>4490</v>
      </c>
      <c r="N13" s="377">
        <v>4490</v>
      </c>
      <c r="O13" s="377">
        <v>4490</v>
      </c>
      <c r="P13" s="377">
        <v>4490</v>
      </c>
      <c r="Q13" s="372"/>
      <c r="R13" s="372"/>
      <c r="S13" s="134"/>
      <c r="T13" s="134"/>
    </row>
    <row r="14" spans="1:20" ht="15.75">
      <c r="A14" s="373" t="s">
        <v>75</v>
      </c>
      <c r="B14" s="378" t="s">
        <v>317</v>
      </c>
      <c r="C14" s="512">
        <f aca="true" t="shared" si="2" ref="C14:I14">C15+C16+C17+C18+C19+C20+C21+C22+C23+C24+C25+C26+C27</f>
        <v>0</v>
      </c>
      <c r="D14" s="374">
        <f t="shared" si="2"/>
        <v>16331</v>
      </c>
      <c r="E14" s="378">
        <f t="shared" si="2"/>
        <v>0</v>
      </c>
      <c r="F14" s="378">
        <f t="shared" si="2"/>
        <v>0</v>
      </c>
      <c r="G14" s="378">
        <f t="shared" si="2"/>
        <v>0</v>
      </c>
      <c r="H14" s="378">
        <f t="shared" si="2"/>
        <v>17442</v>
      </c>
      <c r="I14" s="378">
        <f t="shared" si="2"/>
        <v>51</v>
      </c>
      <c r="J14" s="378">
        <f>J15+J16+J17+J18+J19+J20+J21+J22+J23+J24+J25+J27+J26</f>
        <v>4645</v>
      </c>
      <c r="K14" s="378">
        <f>K15+K16+K17+K18+K19+K20+K21+K22+K23+K24+K25+K26+K27</f>
        <v>3390</v>
      </c>
      <c r="L14" s="378">
        <f>L15+L16+L17+L18+L19+L20+L21+L22+L23+L24+L25+L26+L27</f>
        <v>18760</v>
      </c>
      <c r="M14" s="378">
        <f>M15+M16+M17+M18+M19+M21+M20+M22+M23+M24+M25+M26+M27</f>
        <v>18760</v>
      </c>
      <c r="N14" s="378">
        <f>N15+N16+N17+N18+N19+N20+N21+N22+N23+N24+N25+N26+N27</f>
        <v>18760</v>
      </c>
      <c r="O14" s="378">
        <f>O15+O16+O17+O18+O19+O20+O21+O22+O23+O24+O25+O26+O27</f>
        <v>18760</v>
      </c>
      <c r="P14" s="378">
        <f>P15+P16+P17+P18+P19+P20+P21+P22+P23+P24+P25+P26+P27</f>
        <v>18760</v>
      </c>
      <c r="Q14" s="372"/>
      <c r="R14" s="372"/>
      <c r="S14" s="134"/>
      <c r="T14" s="134"/>
    </row>
    <row r="15" spans="1:20" ht="15.75">
      <c r="A15" s="379">
        <v>1</v>
      </c>
      <c r="B15" s="201" t="s">
        <v>293</v>
      </c>
      <c r="C15" s="511">
        <v>0</v>
      </c>
      <c r="D15" s="178">
        <v>170</v>
      </c>
      <c r="E15" s="378">
        <v>0</v>
      </c>
      <c r="F15" s="377">
        <v>0</v>
      </c>
      <c r="G15" s="377">
        <v>0</v>
      </c>
      <c r="H15" s="201">
        <v>196</v>
      </c>
      <c r="I15" s="377">
        <v>0</v>
      </c>
      <c r="J15" s="377">
        <v>35</v>
      </c>
      <c r="K15" s="377">
        <v>45</v>
      </c>
      <c r="L15" s="178">
        <v>196</v>
      </c>
      <c r="M15" s="178">
        <v>196</v>
      </c>
      <c r="N15" s="178">
        <v>196</v>
      </c>
      <c r="O15" s="178">
        <v>196</v>
      </c>
      <c r="P15" s="178">
        <v>196</v>
      </c>
      <c r="Q15" s="372" t="s">
        <v>563</v>
      </c>
      <c r="R15" s="372"/>
      <c r="S15" s="134"/>
      <c r="T15" s="134"/>
    </row>
    <row r="16" spans="1:20" s="179" customFormat="1" ht="15.75">
      <c r="A16" s="379">
        <v>2</v>
      </c>
      <c r="B16" s="178" t="s">
        <v>292</v>
      </c>
      <c r="C16" s="513">
        <v>0</v>
      </c>
      <c r="D16" s="178">
        <v>1377</v>
      </c>
      <c r="E16" s="375">
        <v>0</v>
      </c>
      <c r="F16" s="375">
        <v>0</v>
      </c>
      <c r="G16" s="375">
        <v>0</v>
      </c>
      <c r="H16" s="178">
        <v>1611</v>
      </c>
      <c r="I16" s="375">
        <v>10</v>
      </c>
      <c r="J16" s="375">
        <v>535</v>
      </c>
      <c r="K16" s="375">
        <v>406</v>
      </c>
      <c r="L16" s="178">
        <v>1611</v>
      </c>
      <c r="M16" s="178">
        <v>1611</v>
      </c>
      <c r="N16" s="178">
        <v>1611</v>
      </c>
      <c r="O16" s="178">
        <v>1611</v>
      </c>
      <c r="P16" s="178">
        <v>1611</v>
      </c>
      <c r="Q16" s="372" t="s">
        <v>563</v>
      </c>
      <c r="R16" s="380"/>
      <c r="S16" s="350"/>
      <c r="T16" s="350"/>
    </row>
    <row r="17" spans="1:20" ht="15.75">
      <c r="A17" s="379">
        <v>3</v>
      </c>
      <c r="B17" s="178" t="s">
        <v>285</v>
      </c>
      <c r="C17" s="513">
        <v>0</v>
      </c>
      <c r="D17" s="178">
        <v>827</v>
      </c>
      <c r="E17" s="375">
        <v>0</v>
      </c>
      <c r="F17" s="375">
        <v>0</v>
      </c>
      <c r="G17" s="375">
        <v>0</v>
      </c>
      <c r="H17" s="178">
        <v>1317</v>
      </c>
      <c r="I17" s="375">
        <v>1</v>
      </c>
      <c r="J17" s="375">
        <v>274</v>
      </c>
      <c r="K17" s="375">
        <v>234</v>
      </c>
      <c r="L17" s="178">
        <v>1317</v>
      </c>
      <c r="M17" s="178">
        <v>1317</v>
      </c>
      <c r="N17" s="178">
        <v>1317</v>
      </c>
      <c r="O17" s="178">
        <v>1317</v>
      </c>
      <c r="P17" s="178">
        <v>1317</v>
      </c>
      <c r="Q17" s="372" t="s">
        <v>563</v>
      </c>
      <c r="R17" s="372"/>
      <c r="S17" s="134"/>
      <c r="T17" s="134"/>
    </row>
    <row r="18" spans="1:20" ht="15.75">
      <c r="A18" s="381">
        <v>4</v>
      </c>
      <c r="B18" s="351" t="s">
        <v>284</v>
      </c>
      <c r="C18" s="514">
        <v>0</v>
      </c>
      <c r="D18" s="178">
        <v>1256</v>
      </c>
      <c r="E18" s="382">
        <v>0</v>
      </c>
      <c r="F18" s="375">
        <v>0</v>
      </c>
      <c r="G18" s="375">
        <v>0</v>
      </c>
      <c r="H18" s="178">
        <v>1458</v>
      </c>
      <c r="I18" s="375">
        <v>8</v>
      </c>
      <c r="J18" s="383">
        <v>266</v>
      </c>
      <c r="K18" s="375">
        <v>465</v>
      </c>
      <c r="L18" s="178">
        <v>1458</v>
      </c>
      <c r="M18" s="178">
        <v>1458</v>
      </c>
      <c r="N18" s="178">
        <v>1458</v>
      </c>
      <c r="O18" s="178">
        <v>1458</v>
      </c>
      <c r="P18" s="178">
        <v>1458</v>
      </c>
      <c r="Q18" s="372" t="s">
        <v>563</v>
      </c>
      <c r="R18" s="372"/>
      <c r="S18" s="134"/>
      <c r="T18" s="134"/>
    </row>
    <row r="19" spans="1:20" ht="15.75">
      <c r="A19" s="381">
        <v>5</v>
      </c>
      <c r="B19" s="201" t="s">
        <v>296</v>
      </c>
      <c r="C19" s="511">
        <v>0</v>
      </c>
      <c r="D19" s="178">
        <v>334</v>
      </c>
      <c r="E19" s="377">
        <v>0</v>
      </c>
      <c r="F19" s="377">
        <v>0</v>
      </c>
      <c r="G19" s="377">
        <v>0</v>
      </c>
      <c r="H19" s="201">
        <v>372</v>
      </c>
      <c r="I19" s="377">
        <v>0</v>
      </c>
      <c r="J19" s="377">
        <v>97</v>
      </c>
      <c r="K19" s="377">
        <v>76</v>
      </c>
      <c r="L19" s="178">
        <v>372</v>
      </c>
      <c r="M19" s="178">
        <v>372</v>
      </c>
      <c r="N19" s="178">
        <v>372</v>
      </c>
      <c r="O19" s="178">
        <v>372</v>
      </c>
      <c r="P19" s="178">
        <v>372</v>
      </c>
      <c r="Q19" s="372" t="s">
        <v>563</v>
      </c>
      <c r="R19" s="372"/>
      <c r="S19" s="134"/>
      <c r="T19" s="134"/>
    </row>
    <row r="20" spans="1:20" ht="15.75">
      <c r="A20" s="384">
        <v>6</v>
      </c>
      <c r="B20" s="257" t="s">
        <v>286</v>
      </c>
      <c r="C20" s="515">
        <v>0</v>
      </c>
      <c r="D20" s="178">
        <v>2724</v>
      </c>
      <c r="E20" s="385">
        <v>0</v>
      </c>
      <c r="F20" s="377">
        <v>0</v>
      </c>
      <c r="G20" s="377">
        <v>0</v>
      </c>
      <c r="H20" s="201">
        <v>2740</v>
      </c>
      <c r="I20" s="377">
        <v>32</v>
      </c>
      <c r="J20" s="377">
        <v>654</v>
      </c>
      <c r="K20" s="377">
        <v>259</v>
      </c>
      <c r="L20" s="178">
        <v>2740</v>
      </c>
      <c r="M20" s="178">
        <v>2740</v>
      </c>
      <c r="N20" s="178">
        <v>2740</v>
      </c>
      <c r="O20" s="178">
        <v>2740</v>
      </c>
      <c r="P20" s="178">
        <v>2740</v>
      </c>
      <c r="Q20" s="372" t="s">
        <v>563</v>
      </c>
      <c r="R20" s="372"/>
      <c r="S20" s="134"/>
      <c r="T20" s="134"/>
    </row>
    <row r="21" spans="1:20" ht="15.75">
      <c r="A21" s="381">
        <v>7</v>
      </c>
      <c r="B21" s="201" t="s">
        <v>288</v>
      </c>
      <c r="C21" s="511">
        <v>0</v>
      </c>
      <c r="D21" s="178">
        <v>1730</v>
      </c>
      <c r="E21" s="377">
        <v>0</v>
      </c>
      <c r="F21" s="377">
        <v>0</v>
      </c>
      <c r="G21" s="377">
        <v>0</v>
      </c>
      <c r="H21" s="201">
        <v>1782</v>
      </c>
      <c r="I21" s="377">
        <v>0</v>
      </c>
      <c r="J21" s="377">
        <v>586</v>
      </c>
      <c r="K21" s="377">
        <v>341</v>
      </c>
      <c r="L21" s="201">
        <v>1782</v>
      </c>
      <c r="M21" s="201">
        <v>1782</v>
      </c>
      <c r="N21" s="201">
        <v>1782</v>
      </c>
      <c r="O21" s="201">
        <v>1782</v>
      </c>
      <c r="P21" s="201">
        <v>1782</v>
      </c>
      <c r="Q21" s="372"/>
      <c r="R21" s="372"/>
      <c r="S21" s="134"/>
      <c r="T21" s="134"/>
    </row>
    <row r="22" spans="1:20" ht="15.75">
      <c r="A22" s="381">
        <v>8</v>
      </c>
      <c r="B22" s="201" t="s">
        <v>313</v>
      </c>
      <c r="C22" s="511">
        <v>0</v>
      </c>
      <c r="D22" s="178">
        <v>1695</v>
      </c>
      <c r="E22" s="377">
        <v>0</v>
      </c>
      <c r="F22" s="377">
        <v>0</v>
      </c>
      <c r="G22" s="377">
        <v>0</v>
      </c>
      <c r="H22" s="201">
        <v>1850</v>
      </c>
      <c r="I22" s="377">
        <v>0</v>
      </c>
      <c r="J22" s="377">
        <v>499</v>
      </c>
      <c r="K22" s="377">
        <v>286</v>
      </c>
      <c r="L22" s="201">
        <v>1850</v>
      </c>
      <c r="M22" s="201">
        <v>1850</v>
      </c>
      <c r="N22" s="201">
        <v>1850</v>
      </c>
      <c r="O22" s="201">
        <v>1850</v>
      </c>
      <c r="P22" s="201">
        <v>1850</v>
      </c>
      <c r="Q22" s="372" t="s">
        <v>563</v>
      </c>
      <c r="R22" s="372"/>
      <c r="S22" s="134"/>
      <c r="T22" s="134"/>
    </row>
    <row r="23" spans="1:20" ht="15.75">
      <c r="A23" s="381">
        <v>9</v>
      </c>
      <c r="B23" s="201" t="s">
        <v>289</v>
      </c>
      <c r="C23" s="516">
        <v>0</v>
      </c>
      <c r="D23" s="178">
        <v>0</v>
      </c>
      <c r="E23" s="386">
        <v>0</v>
      </c>
      <c r="F23" s="386">
        <v>0</v>
      </c>
      <c r="G23" s="386">
        <v>0</v>
      </c>
      <c r="H23" s="387">
        <v>528</v>
      </c>
      <c r="I23" s="386">
        <v>0</v>
      </c>
      <c r="J23" s="386">
        <v>0</v>
      </c>
      <c r="K23" s="386">
        <v>190</v>
      </c>
      <c r="L23" s="201">
        <v>528</v>
      </c>
      <c r="M23" s="201">
        <v>528</v>
      </c>
      <c r="N23" s="201">
        <v>528</v>
      </c>
      <c r="O23" s="201">
        <v>528</v>
      </c>
      <c r="P23" s="201">
        <v>528</v>
      </c>
      <c r="Q23" s="372" t="s">
        <v>563</v>
      </c>
      <c r="R23" s="372"/>
      <c r="S23" s="134"/>
      <c r="T23" s="134"/>
    </row>
    <row r="24" spans="1:20" ht="15.75">
      <c r="A24" s="381">
        <v>10</v>
      </c>
      <c r="B24" s="201" t="s">
        <v>290</v>
      </c>
      <c r="C24" s="511">
        <v>0</v>
      </c>
      <c r="D24" s="178">
        <v>240</v>
      </c>
      <c r="E24" s="377">
        <v>0</v>
      </c>
      <c r="F24" s="377">
        <v>0</v>
      </c>
      <c r="G24" s="377">
        <v>0</v>
      </c>
      <c r="H24" s="201">
        <v>495</v>
      </c>
      <c r="I24" s="377">
        <v>0</v>
      </c>
      <c r="J24" s="377">
        <v>63</v>
      </c>
      <c r="K24" s="377">
        <v>183</v>
      </c>
      <c r="L24" s="201">
        <v>495</v>
      </c>
      <c r="M24" s="201">
        <v>495</v>
      </c>
      <c r="N24" s="201">
        <v>495</v>
      </c>
      <c r="O24" s="201">
        <v>495</v>
      </c>
      <c r="P24" s="201">
        <v>495</v>
      </c>
      <c r="Q24" s="372" t="s">
        <v>563</v>
      </c>
      <c r="R24" s="372"/>
      <c r="S24" s="134"/>
      <c r="T24" s="134"/>
    </row>
    <row r="25" spans="1:20" ht="15.75">
      <c r="A25" s="381">
        <v>11</v>
      </c>
      <c r="B25" s="201" t="s">
        <v>300</v>
      </c>
      <c r="C25" s="511">
        <v>0</v>
      </c>
      <c r="D25" s="178">
        <v>2951</v>
      </c>
      <c r="E25" s="377">
        <v>0</v>
      </c>
      <c r="F25" s="377">
        <v>0</v>
      </c>
      <c r="G25" s="377">
        <v>0</v>
      </c>
      <c r="H25" s="201">
        <v>1748</v>
      </c>
      <c r="I25" s="377">
        <v>0</v>
      </c>
      <c r="J25" s="377">
        <v>797</v>
      </c>
      <c r="K25" s="377">
        <v>363</v>
      </c>
      <c r="L25" s="201">
        <v>2969</v>
      </c>
      <c r="M25" s="201">
        <v>2969</v>
      </c>
      <c r="N25" s="201">
        <v>2969</v>
      </c>
      <c r="O25" s="178">
        <v>2969</v>
      </c>
      <c r="P25" s="178">
        <v>2969</v>
      </c>
      <c r="Q25" s="372" t="s">
        <v>563</v>
      </c>
      <c r="R25" s="372"/>
      <c r="S25" s="134"/>
      <c r="T25" s="134"/>
    </row>
    <row r="26" spans="1:20" ht="15.75">
      <c r="A26" s="384">
        <v>12</v>
      </c>
      <c r="B26" s="201" t="s">
        <v>314</v>
      </c>
      <c r="C26" s="517">
        <v>0</v>
      </c>
      <c r="D26" s="178">
        <v>2399</v>
      </c>
      <c r="E26" s="388">
        <v>0</v>
      </c>
      <c r="F26" s="377">
        <v>0</v>
      </c>
      <c r="G26" s="377">
        <v>0</v>
      </c>
      <c r="H26" s="201">
        <v>2717</v>
      </c>
      <c r="I26" s="377">
        <v>0</v>
      </c>
      <c r="J26" s="377">
        <v>599</v>
      </c>
      <c r="K26" s="377">
        <v>333</v>
      </c>
      <c r="L26" s="201">
        <v>2727</v>
      </c>
      <c r="M26" s="201">
        <v>2727</v>
      </c>
      <c r="N26" s="201">
        <v>2727</v>
      </c>
      <c r="O26" s="201">
        <v>2727</v>
      </c>
      <c r="P26" s="201">
        <v>2727</v>
      </c>
      <c r="Q26" s="372" t="s">
        <v>563</v>
      </c>
      <c r="R26" s="372">
        <f>O26-P26</f>
        <v>0</v>
      </c>
      <c r="S26" s="134"/>
      <c r="T26" s="134"/>
    </row>
    <row r="27" spans="1:20" ht="15.75">
      <c r="A27" s="389">
        <v>13</v>
      </c>
      <c r="B27" s="202" t="s">
        <v>291</v>
      </c>
      <c r="C27" s="518">
        <v>0</v>
      </c>
      <c r="D27" s="354">
        <v>628</v>
      </c>
      <c r="E27" s="390">
        <v>0</v>
      </c>
      <c r="F27" s="390">
        <v>0</v>
      </c>
      <c r="G27" s="390">
        <v>0</v>
      </c>
      <c r="H27" s="202">
        <v>628</v>
      </c>
      <c r="I27" s="390">
        <v>0</v>
      </c>
      <c r="J27" s="390">
        <v>240</v>
      </c>
      <c r="K27" s="390">
        <v>209</v>
      </c>
      <c r="L27" s="354">
        <v>715</v>
      </c>
      <c r="M27" s="354">
        <v>715</v>
      </c>
      <c r="N27" s="354">
        <v>715</v>
      </c>
      <c r="O27" s="354">
        <v>715</v>
      </c>
      <c r="P27" s="354">
        <v>715</v>
      </c>
      <c r="Q27" s="372" t="s">
        <v>563</v>
      </c>
      <c r="R27" s="372"/>
      <c r="S27" s="134"/>
      <c r="T27" s="134"/>
    </row>
  </sheetData>
  <sheetProtection/>
  <mergeCells count="22">
    <mergeCell ref="D6:D8"/>
    <mergeCell ref="L5:M5"/>
    <mergeCell ref="A4:P4"/>
    <mergeCell ref="C5:D5"/>
    <mergeCell ref="C6:C8"/>
    <mergeCell ref="K5:K8"/>
    <mergeCell ref="L6:L8"/>
    <mergeCell ref="J5:J8"/>
    <mergeCell ref="M6:M8"/>
    <mergeCell ref="O5:P6"/>
    <mergeCell ref="H5:H8"/>
    <mergeCell ref="G5:G8"/>
    <mergeCell ref="A3:P3"/>
    <mergeCell ref="A5:A8"/>
    <mergeCell ref="B5:B8"/>
    <mergeCell ref="N5:N8"/>
    <mergeCell ref="I5:I8"/>
    <mergeCell ref="P7:P8"/>
    <mergeCell ref="E5:F5"/>
    <mergeCell ref="O7:O8"/>
    <mergeCell ref="E6:E8"/>
    <mergeCell ref="F6:F8"/>
  </mergeCells>
  <printOptions/>
  <pageMargins left="0.2" right="0.2" top="0.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T27"/>
  <sheetViews>
    <sheetView zoomScalePageLayoutView="0" workbookViewId="0" topLeftCell="A1">
      <pane ySplit="4" topLeftCell="A10" activePane="bottomLeft" state="frozen"/>
      <selection pane="topLeft" activeCell="A1" sqref="A1"/>
      <selection pane="bottomLeft" activeCell="A1" sqref="A1:IV16384"/>
    </sheetView>
  </sheetViews>
  <sheetFormatPr defaultColWidth="9.140625" defaultRowHeight="12.75"/>
  <cols>
    <col min="1" max="1" width="7.00390625" style="64" customWidth="1"/>
    <col min="2" max="2" width="24.57421875" style="64" customWidth="1"/>
    <col min="3" max="3" width="9.421875" style="64" customWidth="1"/>
    <col min="4" max="4" width="7.8515625" style="64" customWidth="1"/>
    <col min="5" max="5" width="7.7109375" style="64" customWidth="1"/>
    <col min="6" max="6" width="7.140625" style="64" customWidth="1"/>
    <col min="7" max="7" width="6.00390625" style="64" customWidth="1"/>
    <col min="8" max="8" width="6.57421875" style="64" customWidth="1"/>
    <col min="9" max="10" width="7.140625" style="64" customWidth="1"/>
    <col min="11" max="12" width="6.28125" style="64" customWidth="1"/>
    <col min="13" max="13" width="7.140625" style="64" customWidth="1"/>
    <col min="14" max="14" width="8.57421875" style="64" customWidth="1"/>
    <col min="15" max="15" width="7.28125" style="64" customWidth="1"/>
    <col min="16" max="16" width="8.00390625" style="64" customWidth="1"/>
    <col min="17" max="16384" width="9.140625" style="64" customWidth="1"/>
  </cols>
  <sheetData>
    <row r="1" spans="1:16" ht="15.75">
      <c r="A1" s="259" t="s">
        <v>318</v>
      </c>
      <c r="B1" s="259"/>
      <c r="C1" s="259"/>
      <c r="D1" s="259"/>
      <c r="E1" s="259"/>
      <c r="F1" s="259"/>
      <c r="G1" s="259"/>
      <c r="H1" s="259"/>
      <c r="J1" s="132"/>
      <c r="K1" s="132"/>
      <c r="L1" s="132"/>
      <c r="M1" s="132"/>
      <c r="N1" s="132"/>
      <c r="O1" s="132"/>
      <c r="P1" s="132"/>
    </row>
    <row r="2" spans="1:16" ht="15.75">
      <c r="A2" s="259"/>
      <c r="B2" s="259"/>
      <c r="C2" s="259"/>
      <c r="D2" s="259"/>
      <c r="E2" s="259"/>
      <c r="F2" s="259"/>
      <c r="G2" s="259"/>
      <c r="H2" s="259"/>
      <c r="J2" s="133"/>
      <c r="K2" s="133"/>
      <c r="L2" s="133"/>
      <c r="M2" s="133"/>
      <c r="N2" s="133"/>
      <c r="O2" s="133"/>
      <c r="P2" s="133"/>
    </row>
    <row r="3" spans="1:16" ht="15.75">
      <c r="A3" s="725" t="s">
        <v>107</v>
      </c>
      <c r="B3" s="725"/>
      <c r="C3" s="725"/>
      <c r="D3" s="725"/>
      <c r="E3" s="725"/>
      <c r="F3" s="725"/>
      <c r="G3" s="725"/>
      <c r="H3" s="725"/>
      <c r="I3" s="725"/>
      <c r="J3" s="725"/>
      <c r="K3" s="725"/>
      <c r="L3" s="725"/>
      <c r="M3" s="725"/>
      <c r="N3" s="725"/>
      <c r="O3" s="725"/>
      <c r="P3" s="725"/>
    </row>
    <row r="4" spans="1:16" ht="15.75">
      <c r="A4" s="726" t="s">
        <v>558</v>
      </c>
      <c r="B4" s="726"/>
      <c r="C4" s="726"/>
      <c r="D4" s="726"/>
      <c r="E4" s="726"/>
      <c r="F4" s="726"/>
      <c r="G4" s="726"/>
      <c r="H4" s="726"/>
      <c r="I4" s="726"/>
      <c r="J4" s="726"/>
      <c r="K4" s="726"/>
      <c r="L4" s="726"/>
      <c r="M4" s="726"/>
      <c r="N4" s="726"/>
      <c r="O4" s="726"/>
      <c r="P4" s="726"/>
    </row>
    <row r="5" spans="1:16" s="8" customFormat="1" ht="15">
      <c r="A5" s="727" t="s">
        <v>73</v>
      </c>
      <c r="B5" s="727" t="s">
        <v>97</v>
      </c>
      <c r="C5" s="729" t="s">
        <v>90</v>
      </c>
      <c r="D5" s="730"/>
      <c r="E5" s="723" t="s">
        <v>108</v>
      </c>
      <c r="F5" s="724"/>
      <c r="G5" s="723" t="s">
        <v>109</v>
      </c>
      <c r="H5" s="724"/>
      <c r="I5" s="723" t="s">
        <v>110</v>
      </c>
      <c r="J5" s="724"/>
      <c r="K5" s="723" t="s">
        <v>111</v>
      </c>
      <c r="L5" s="724"/>
      <c r="M5" s="723" t="s">
        <v>112</v>
      </c>
      <c r="N5" s="724"/>
      <c r="O5" s="723" t="s">
        <v>267</v>
      </c>
      <c r="P5" s="724"/>
    </row>
    <row r="6" spans="1:16" s="8" customFormat="1" ht="15">
      <c r="A6" s="728"/>
      <c r="B6" s="728"/>
      <c r="C6" s="421" t="s">
        <v>113</v>
      </c>
      <c r="D6" s="421" t="s">
        <v>85</v>
      </c>
      <c r="E6" s="421" t="s">
        <v>113</v>
      </c>
      <c r="F6" s="421" t="s">
        <v>85</v>
      </c>
      <c r="G6" s="421" t="s">
        <v>113</v>
      </c>
      <c r="H6" s="421" t="s">
        <v>85</v>
      </c>
      <c r="I6" s="421" t="s">
        <v>113</v>
      </c>
      <c r="J6" s="421" t="s">
        <v>85</v>
      </c>
      <c r="K6" s="421" t="s">
        <v>113</v>
      </c>
      <c r="L6" s="421" t="s">
        <v>85</v>
      </c>
      <c r="M6" s="421" t="s">
        <v>113</v>
      </c>
      <c r="N6" s="421" t="s">
        <v>85</v>
      </c>
      <c r="O6" s="421" t="s">
        <v>113</v>
      </c>
      <c r="P6" s="420" t="s">
        <v>85</v>
      </c>
    </row>
    <row r="7" spans="1:16" s="8" customFormat="1" ht="12.75">
      <c r="A7" s="422">
        <v>1</v>
      </c>
      <c r="B7" s="422">
        <v>2</v>
      </c>
      <c r="C7" s="422">
        <v>3</v>
      </c>
      <c r="D7" s="422">
        <v>4</v>
      </c>
      <c r="E7" s="422">
        <v>5</v>
      </c>
      <c r="F7" s="422">
        <v>6</v>
      </c>
      <c r="G7" s="422">
        <v>7</v>
      </c>
      <c r="H7" s="422">
        <v>8</v>
      </c>
      <c r="I7" s="422">
        <v>9</v>
      </c>
      <c r="J7" s="422">
        <v>10</v>
      </c>
      <c r="K7" s="422">
        <v>11</v>
      </c>
      <c r="L7" s="422">
        <v>12</v>
      </c>
      <c r="M7" s="422">
        <v>13</v>
      </c>
      <c r="N7" s="422">
        <v>14</v>
      </c>
      <c r="O7" s="422">
        <v>15</v>
      </c>
      <c r="P7" s="422">
        <v>16</v>
      </c>
    </row>
    <row r="8" spans="1:17" s="8" customFormat="1" ht="18.75">
      <c r="A8" s="423"/>
      <c r="B8" s="423" t="s">
        <v>276</v>
      </c>
      <c r="C8" s="423">
        <f>C10+C13</f>
        <v>16</v>
      </c>
      <c r="D8" s="423">
        <v>0</v>
      </c>
      <c r="E8" s="423">
        <f>E10+E13</f>
        <v>12</v>
      </c>
      <c r="F8" s="423">
        <v>0</v>
      </c>
      <c r="G8" s="423">
        <f>G10+G13</f>
        <v>3</v>
      </c>
      <c r="H8" s="423">
        <v>0</v>
      </c>
      <c r="I8" s="423">
        <v>0</v>
      </c>
      <c r="J8" s="423">
        <v>0</v>
      </c>
      <c r="K8" s="423">
        <v>0</v>
      </c>
      <c r="L8" s="423">
        <v>0</v>
      </c>
      <c r="M8" s="423">
        <f>M10+M13</f>
        <v>3</v>
      </c>
      <c r="N8" s="423">
        <v>0</v>
      </c>
      <c r="O8" s="423">
        <v>0</v>
      </c>
      <c r="P8" s="423">
        <v>0</v>
      </c>
      <c r="Q8" s="424"/>
    </row>
    <row r="9" spans="1:17" s="8" customFormat="1" ht="15.75">
      <c r="A9" s="425" t="s">
        <v>71</v>
      </c>
      <c r="B9" s="426" t="s">
        <v>236</v>
      </c>
      <c r="C9" s="425"/>
      <c r="D9" s="425"/>
      <c r="E9" s="425"/>
      <c r="F9" s="427"/>
      <c r="G9" s="427"/>
      <c r="H9" s="427"/>
      <c r="I9" s="427"/>
      <c r="J9" s="427"/>
      <c r="K9" s="427"/>
      <c r="L9" s="427"/>
      <c r="M9" s="427"/>
      <c r="N9" s="427"/>
      <c r="O9" s="427"/>
      <c r="P9" s="427"/>
      <c r="Q9" s="838"/>
    </row>
    <row r="10" spans="1:17" s="8" customFormat="1" ht="15.75">
      <c r="A10" s="428" t="s">
        <v>74</v>
      </c>
      <c r="B10" s="429" t="s">
        <v>319</v>
      </c>
      <c r="C10" s="428">
        <v>2</v>
      </c>
      <c r="D10" s="428">
        <v>0</v>
      </c>
      <c r="E10" s="428">
        <v>1</v>
      </c>
      <c r="F10" s="428">
        <v>0</v>
      </c>
      <c r="G10" s="428">
        <f>G11</f>
        <v>2</v>
      </c>
      <c r="H10" s="428">
        <v>0</v>
      </c>
      <c r="I10" s="428">
        <v>0</v>
      </c>
      <c r="J10" s="428">
        <v>0</v>
      </c>
      <c r="K10" s="428">
        <v>0</v>
      </c>
      <c r="L10" s="428">
        <v>0</v>
      </c>
      <c r="M10" s="428">
        <f>M11</f>
        <v>1</v>
      </c>
      <c r="N10" s="428">
        <v>0</v>
      </c>
      <c r="O10" s="428">
        <v>0</v>
      </c>
      <c r="P10" s="428">
        <v>0</v>
      </c>
      <c r="Q10" s="838"/>
    </row>
    <row r="11" spans="1:17" s="8" customFormat="1" ht="15.75">
      <c r="A11" s="430">
        <v>1</v>
      </c>
      <c r="B11" s="431" t="s">
        <v>350</v>
      </c>
      <c r="C11" s="430">
        <v>2</v>
      </c>
      <c r="D11" s="430">
        <v>0</v>
      </c>
      <c r="E11" s="430">
        <v>1</v>
      </c>
      <c r="F11" s="430">
        <v>0</v>
      </c>
      <c r="G11" s="430">
        <v>2</v>
      </c>
      <c r="H11" s="430">
        <v>0</v>
      </c>
      <c r="I11" s="430">
        <v>0</v>
      </c>
      <c r="J11" s="430">
        <v>0</v>
      </c>
      <c r="K11" s="430">
        <v>0</v>
      </c>
      <c r="L11" s="430">
        <v>0</v>
      </c>
      <c r="M11" s="430">
        <v>1</v>
      </c>
      <c r="N11" s="430">
        <v>0</v>
      </c>
      <c r="O11" s="430">
        <v>0</v>
      </c>
      <c r="P11" s="430">
        <v>0</v>
      </c>
      <c r="Q11" s="838"/>
    </row>
    <row r="12" spans="1:17" s="8" customFormat="1" ht="15.75">
      <c r="A12" s="432">
        <v>2</v>
      </c>
      <c r="B12" s="433" t="s">
        <v>351</v>
      </c>
      <c r="C12" s="432">
        <v>0</v>
      </c>
      <c r="D12" s="432">
        <v>0</v>
      </c>
      <c r="E12" s="432">
        <v>0</v>
      </c>
      <c r="F12" s="432">
        <v>0</v>
      </c>
      <c r="G12" s="432">
        <v>0</v>
      </c>
      <c r="H12" s="432">
        <v>0</v>
      </c>
      <c r="I12" s="432">
        <v>0</v>
      </c>
      <c r="J12" s="432">
        <v>0</v>
      </c>
      <c r="K12" s="432">
        <v>0</v>
      </c>
      <c r="L12" s="432">
        <v>0</v>
      </c>
      <c r="M12" s="432">
        <v>0</v>
      </c>
      <c r="N12" s="432">
        <v>0</v>
      </c>
      <c r="O12" s="432">
        <v>0</v>
      </c>
      <c r="P12" s="432">
        <v>0</v>
      </c>
      <c r="Q12" s="838"/>
    </row>
    <row r="13" spans="1:20" s="8" customFormat="1" ht="15.75">
      <c r="A13" s="428" t="s">
        <v>75</v>
      </c>
      <c r="B13" s="429" t="s">
        <v>321</v>
      </c>
      <c r="C13" s="434">
        <f>C14+C15+C16+C17+C18+C19+C20+C21+C22+C23+C24+C25+C26+C27</f>
        <v>14</v>
      </c>
      <c r="D13" s="434">
        <v>0</v>
      </c>
      <c r="E13" s="434">
        <f>E14+E15+E16+E17+E18+E19+E20+E21+E22+E23+E24+E25+E26+E27</f>
        <v>11</v>
      </c>
      <c r="F13" s="434">
        <v>0</v>
      </c>
      <c r="G13" s="434">
        <f>G14+G15+G16++G17+G18+G19+G20+G21+G22+G23+G24+G25+G26+G27</f>
        <v>1</v>
      </c>
      <c r="H13" s="434">
        <v>0</v>
      </c>
      <c r="I13" s="434">
        <v>0</v>
      </c>
      <c r="J13" s="434">
        <v>0</v>
      </c>
      <c r="K13" s="434">
        <v>0</v>
      </c>
      <c r="L13" s="434">
        <v>0</v>
      </c>
      <c r="M13" s="434">
        <v>2</v>
      </c>
      <c r="N13" s="434">
        <v>0</v>
      </c>
      <c r="O13" s="434">
        <v>0</v>
      </c>
      <c r="P13" s="434">
        <v>0</v>
      </c>
      <c r="Q13" s="839"/>
      <c r="T13" s="840"/>
    </row>
    <row r="14" spans="1:17" s="8" customFormat="1" ht="15.75">
      <c r="A14" s="430">
        <v>1</v>
      </c>
      <c r="B14" s="431" t="s">
        <v>293</v>
      </c>
      <c r="C14" s="430">
        <v>0</v>
      </c>
      <c r="D14" s="430">
        <v>0</v>
      </c>
      <c r="E14" s="430">
        <v>0</v>
      </c>
      <c r="F14" s="430">
        <v>0</v>
      </c>
      <c r="G14" s="430">
        <v>0</v>
      </c>
      <c r="H14" s="430">
        <v>0</v>
      </c>
      <c r="I14" s="430">
        <v>0</v>
      </c>
      <c r="J14" s="430">
        <v>0</v>
      </c>
      <c r="K14" s="430">
        <v>0</v>
      </c>
      <c r="L14" s="430">
        <v>0</v>
      </c>
      <c r="M14" s="430">
        <v>0</v>
      </c>
      <c r="N14" s="430">
        <v>0</v>
      </c>
      <c r="O14" s="430">
        <v>0</v>
      </c>
      <c r="P14" s="430">
        <v>0</v>
      </c>
      <c r="Q14" s="435" t="s">
        <v>563</v>
      </c>
    </row>
    <row r="15" spans="1:17" s="836" customFormat="1" ht="15.75">
      <c r="A15" s="436">
        <v>2</v>
      </c>
      <c r="B15" s="178" t="s">
        <v>292</v>
      </c>
      <c r="C15" s="436">
        <v>0</v>
      </c>
      <c r="D15" s="436">
        <v>0</v>
      </c>
      <c r="E15" s="436">
        <v>0</v>
      </c>
      <c r="F15" s="436">
        <v>0</v>
      </c>
      <c r="G15" s="436">
        <v>0</v>
      </c>
      <c r="H15" s="436">
        <v>0</v>
      </c>
      <c r="I15" s="436">
        <v>0</v>
      </c>
      <c r="J15" s="436">
        <v>0</v>
      </c>
      <c r="K15" s="436">
        <v>0</v>
      </c>
      <c r="L15" s="436">
        <v>0</v>
      </c>
      <c r="M15" s="436">
        <v>0</v>
      </c>
      <c r="N15" s="436">
        <v>0</v>
      </c>
      <c r="O15" s="436">
        <v>0</v>
      </c>
      <c r="P15" s="436">
        <v>0</v>
      </c>
      <c r="Q15" s="435"/>
    </row>
    <row r="16" spans="1:17" s="8" customFormat="1" ht="15.75">
      <c r="A16" s="436">
        <v>3</v>
      </c>
      <c r="B16" s="178" t="s">
        <v>285</v>
      </c>
      <c r="C16" s="436">
        <v>3</v>
      </c>
      <c r="D16" s="436">
        <v>0</v>
      </c>
      <c r="E16" s="436">
        <v>3</v>
      </c>
      <c r="F16" s="436">
        <v>0</v>
      </c>
      <c r="G16" s="436">
        <v>0</v>
      </c>
      <c r="H16" s="436">
        <v>0</v>
      </c>
      <c r="I16" s="436">
        <v>0</v>
      </c>
      <c r="J16" s="436">
        <v>0</v>
      </c>
      <c r="K16" s="436">
        <v>0</v>
      </c>
      <c r="L16" s="436">
        <v>0</v>
      </c>
      <c r="M16" s="436">
        <v>0</v>
      </c>
      <c r="N16" s="436">
        <v>0</v>
      </c>
      <c r="O16" s="436">
        <v>0</v>
      </c>
      <c r="P16" s="436">
        <v>0</v>
      </c>
      <c r="Q16" s="435" t="s">
        <v>563</v>
      </c>
    </row>
    <row r="17" spans="1:17" s="8" customFormat="1" ht="15.75">
      <c r="A17" s="349">
        <v>4</v>
      </c>
      <c r="B17" s="351" t="s">
        <v>284</v>
      </c>
      <c r="C17" s="436">
        <v>0</v>
      </c>
      <c r="D17" s="436">
        <v>0</v>
      </c>
      <c r="E17" s="436">
        <v>0</v>
      </c>
      <c r="F17" s="436">
        <v>0</v>
      </c>
      <c r="G17" s="436">
        <v>0</v>
      </c>
      <c r="H17" s="436">
        <v>0</v>
      </c>
      <c r="I17" s="436">
        <v>0</v>
      </c>
      <c r="J17" s="436">
        <v>0</v>
      </c>
      <c r="K17" s="436">
        <v>0</v>
      </c>
      <c r="L17" s="436">
        <v>0</v>
      </c>
      <c r="M17" s="436">
        <v>0</v>
      </c>
      <c r="N17" s="436">
        <v>0</v>
      </c>
      <c r="O17" s="436">
        <v>0</v>
      </c>
      <c r="P17" s="436">
        <v>0</v>
      </c>
      <c r="Q17" s="435"/>
    </row>
    <row r="18" spans="1:17" s="8" customFormat="1" ht="15.75">
      <c r="A18" s="349">
        <v>5</v>
      </c>
      <c r="B18" s="178" t="s">
        <v>296</v>
      </c>
      <c r="C18" s="436">
        <v>2</v>
      </c>
      <c r="D18" s="436">
        <v>0</v>
      </c>
      <c r="E18" s="436">
        <v>2</v>
      </c>
      <c r="F18" s="436">
        <v>0</v>
      </c>
      <c r="G18" s="436">
        <v>0</v>
      </c>
      <c r="H18" s="436">
        <v>0</v>
      </c>
      <c r="I18" s="436">
        <v>0</v>
      </c>
      <c r="J18" s="436">
        <v>0</v>
      </c>
      <c r="K18" s="436">
        <v>0</v>
      </c>
      <c r="L18" s="436">
        <v>0</v>
      </c>
      <c r="M18" s="436">
        <v>0</v>
      </c>
      <c r="N18" s="436">
        <v>0</v>
      </c>
      <c r="O18" s="436">
        <v>0</v>
      </c>
      <c r="P18" s="436">
        <v>0</v>
      </c>
      <c r="Q18" s="435" t="s">
        <v>563</v>
      </c>
    </row>
    <row r="19" spans="1:17" s="8" customFormat="1" ht="15.75">
      <c r="A19" s="349">
        <v>6</v>
      </c>
      <c r="B19" s="351" t="s">
        <v>286</v>
      </c>
      <c r="C19" s="436">
        <v>4</v>
      </c>
      <c r="D19" s="436">
        <v>0</v>
      </c>
      <c r="E19" s="436">
        <v>2</v>
      </c>
      <c r="F19" s="436">
        <v>0</v>
      </c>
      <c r="G19" s="436">
        <v>0</v>
      </c>
      <c r="H19" s="436">
        <v>0</v>
      </c>
      <c r="I19" s="436">
        <v>0</v>
      </c>
      <c r="J19" s="436">
        <v>0</v>
      </c>
      <c r="K19" s="436">
        <v>0</v>
      </c>
      <c r="L19" s="436">
        <v>0</v>
      </c>
      <c r="M19" s="436">
        <v>2</v>
      </c>
      <c r="N19" s="436">
        <v>0</v>
      </c>
      <c r="O19" s="436">
        <v>0</v>
      </c>
      <c r="P19" s="436">
        <v>0</v>
      </c>
      <c r="Q19" s="435"/>
    </row>
    <row r="20" spans="1:17" s="8" customFormat="1" ht="15.75">
      <c r="A20" s="349">
        <v>7</v>
      </c>
      <c r="B20" s="178" t="s">
        <v>288</v>
      </c>
      <c r="C20" s="436">
        <v>0</v>
      </c>
      <c r="D20" s="436">
        <v>0</v>
      </c>
      <c r="E20" s="436">
        <v>0</v>
      </c>
      <c r="F20" s="436">
        <v>0</v>
      </c>
      <c r="G20" s="436">
        <v>0</v>
      </c>
      <c r="H20" s="436">
        <v>0</v>
      </c>
      <c r="I20" s="436">
        <v>0</v>
      </c>
      <c r="J20" s="436">
        <v>0</v>
      </c>
      <c r="K20" s="436">
        <v>0</v>
      </c>
      <c r="L20" s="437">
        <v>0</v>
      </c>
      <c r="M20" s="436">
        <v>0</v>
      </c>
      <c r="N20" s="436">
        <v>0</v>
      </c>
      <c r="O20" s="436">
        <v>0</v>
      </c>
      <c r="P20" s="436">
        <v>0</v>
      </c>
      <c r="Q20" s="435"/>
    </row>
    <row r="21" spans="1:17" s="8" customFormat="1" ht="15.75">
      <c r="A21" s="349">
        <v>8</v>
      </c>
      <c r="B21" s="178" t="s">
        <v>313</v>
      </c>
      <c r="C21" s="436">
        <v>1</v>
      </c>
      <c r="D21" s="436">
        <v>0</v>
      </c>
      <c r="E21" s="436">
        <v>0</v>
      </c>
      <c r="F21" s="436">
        <v>0</v>
      </c>
      <c r="G21" s="436">
        <v>1</v>
      </c>
      <c r="H21" s="436">
        <v>0</v>
      </c>
      <c r="I21" s="436">
        <v>0</v>
      </c>
      <c r="J21" s="436">
        <v>0</v>
      </c>
      <c r="K21" s="436">
        <v>0</v>
      </c>
      <c r="L21" s="437">
        <v>0</v>
      </c>
      <c r="M21" s="436">
        <v>0</v>
      </c>
      <c r="N21" s="436">
        <v>0</v>
      </c>
      <c r="O21" s="436">
        <v>0</v>
      </c>
      <c r="P21" s="436">
        <v>0</v>
      </c>
      <c r="Q21" s="435"/>
    </row>
    <row r="22" spans="1:17" s="8" customFormat="1" ht="15.75">
      <c r="A22" s="349">
        <v>9</v>
      </c>
      <c r="B22" s="178" t="s">
        <v>289</v>
      </c>
      <c r="C22" s="436">
        <v>0</v>
      </c>
      <c r="D22" s="436">
        <v>0</v>
      </c>
      <c r="E22" s="436">
        <v>0</v>
      </c>
      <c r="F22" s="436">
        <v>0</v>
      </c>
      <c r="G22" s="436">
        <v>0</v>
      </c>
      <c r="H22" s="436">
        <v>0</v>
      </c>
      <c r="I22" s="436">
        <v>0</v>
      </c>
      <c r="J22" s="436">
        <v>0</v>
      </c>
      <c r="K22" s="436">
        <v>0</v>
      </c>
      <c r="L22" s="437">
        <v>0</v>
      </c>
      <c r="M22" s="436">
        <v>0</v>
      </c>
      <c r="N22" s="436">
        <v>0</v>
      </c>
      <c r="O22" s="436">
        <v>0</v>
      </c>
      <c r="P22" s="436">
        <v>0</v>
      </c>
      <c r="Q22" s="435"/>
    </row>
    <row r="23" spans="1:17" s="8" customFormat="1" ht="15.75">
      <c r="A23" s="349">
        <v>10</v>
      </c>
      <c r="B23" s="178" t="s">
        <v>290</v>
      </c>
      <c r="C23" s="436">
        <v>0</v>
      </c>
      <c r="D23" s="436">
        <v>0</v>
      </c>
      <c r="E23" s="436">
        <v>0</v>
      </c>
      <c r="F23" s="436">
        <v>0</v>
      </c>
      <c r="G23" s="436">
        <v>0</v>
      </c>
      <c r="H23" s="436">
        <v>0</v>
      </c>
      <c r="I23" s="436">
        <v>0</v>
      </c>
      <c r="J23" s="436">
        <v>0</v>
      </c>
      <c r="K23" s="436">
        <v>0</v>
      </c>
      <c r="L23" s="437">
        <v>0</v>
      </c>
      <c r="M23" s="436">
        <v>0</v>
      </c>
      <c r="N23" s="436">
        <v>0</v>
      </c>
      <c r="O23" s="436">
        <v>0</v>
      </c>
      <c r="P23" s="436">
        <v>0</v>
      </c>
      <c r="Q23" s="435"/>
    </row>
    <row r="24" spans="1:17" s="8" customFormat="1" ht="15.75">
      <c r="A24" s="349">
        <v>11</v>
      </c>
      <c r="B24" s="178" t="s">
        <v>300</v>
      </c>
      <c r="C24" s="436">
        <v>3</v>
      </c>
      <c r="D24" s="436">
        <v>0</v>
      </c>
      <c r="E24" s="436">
        <v>3</v>
      </c>
      <c r="F24" s="436">
        <v>0</v>
      </c>
      <c r="G24" s="436">
        <v>0</v>
      </c>
      <c r="H24" s="436">
        <v>0</v>
      </c>
      <c r="I24" s="436">
        <v>0</v>
      </c>
      <c r="J24" s="436">
        <v>0</v>
      </c>
      <c r="K24" s="437">
        <v>0</v>
      </c>
      <c r="L24" s="437">
        <v>0</v>
      </c>
      <c r="M24" s="436">
        <v>0</v>
      </c>
      <c r="N24" s="436">
        <v>0</v>
      </c>
      <c r="O24" s="436">
        <v>0</v>
      </c>
      <c r="P24" s="436">
        <v>0</v>
      </c>
      <c r="Q24" s="435"/>
    </row>
    <row r="25" spans="1:17" s="8" customFormat="1" ht="15.75">
      <c r="A25" s="349">
        <v>12</v>
      </c>
      <c r="B25" s="178" t="s">
        <v>314</v>
      </c>
      <c r="C25" s="436">
        <v>1</v>
      </c>
      <c r="D25" s="436">
        <v>0</v>
      </c>
      <c r="E25" s="436">
        <v>1</v>
      </c>
      <c r="F25" s="436">
        <v>0</v>
      </c>
      <c r="G25" s="436">
        <v>0</v>
      </c>
      <c r="H25" s="436">
        <v>0</v>
      </c>
      <c r="I25" s="436">
        <v>0</v>
      </c>
      <c r="J25" s="436">
        <v>0</v>
      </c>
      <c r="K25" s="437">
        <v>0</v>
      </c>
      <c r="L25" s="437">
        <v>0</v>
      </c>
      <c r="M25" s="436">
        <v>0</v>
      </c>
      <c r="N25" s="436">
        <v>0</v>
      </c>
      <c r="O25" s="436">
        <v>0</v>
      </c>
      <c r="P25" s="436">
        <v>0</v>
      </c>
      <c r="Q25" s="435"/>
    </row>
    <row r="26" spans="1:17" s="8" customFormat="1" ht="15.75">
      <c r="A26" s="349">
        <v>13</v>
      </c>
      <c r="B26" s="178" t="s">
        <v>291</v>
      </c>
      <c r="C26" s="436">
        <v>0</v>
      </c>
      <c r="D26" s="436">
        <v>0</v>
      </c>
      <c r="E26" s="436">
        <v>0</v>
      </c>
      <c r="F26" s="436">
        <v>0</v>
      </c>
      <c r="G26" s="436">
        <v>0</v>
      </c>
      <c r="H26" s="436">
        <v>0</v>
      </c>
      <c r="I26" s="436">
        <v>0</v>
      </c>
      <c r="J26" s="436">
        <v>0</v>
      </c>
      <c r="K26" s="436">
        <v>0</v>
      </c>
      <c r="L26" s="436">
        <v>0</v>
      </c>
      <c r="M26" s="436">
        <v>0</v>
      </c>
      <c r="N26" s="436">
        <v>0</v>
      </c>
      <c r="O26" s="436">
        <v>0</v>
      </c>
      <c r="P26" s="436">
        <v>0</v>
      </c>
      <c r="Q26" s="435"/>
    </row>
    <row r="27" spans="1:18" s="8" customFormat="1" ht="18" customHeight="1">
      <c r="A27" s="353">
        <v>14</v>
      </c>
      <c r="B27" s="354" t="s">
        <v>320</v>
      </c>
      <c r="C27" s="438">
        <v>0</v>
      </c>
      <c r="D27" s="438">
        <v>0</v>
      </c>
      <c r="E27" s="438">
        <v>0</v>
      </c>
      <c r="F27" s="438">
        <v>0</v>
      </c>
      <c r="G27" s="438">
        <v>0</v>
      </c>
      <c r="H27" s="438">
        <v>0</v>
      </c>
      <c r="I27" s="438">
        <v>0</v>
      </c>
      <c r="J27" s="438">
        <v>0</v>
      </c>
      <c r="K27" s="438">
        <v>0</v>
      </c>
      <c r="L27" s="438">
        <v>0</v>
      </c>
      <c r="M27" s="438">
        <v>0</v>
      </c>
      <c r="N27" s="438">
        <v>0</v>
      </c>
      <c r="O27" s="438">
        <v>0</v>
      </c>
      <c r="P27" s="438">
        <v>0</v>
      </c>
      <c r="Q27" s="435"/>
      <c r="R27" s="8" t="s">
        <v>339</v>
      </c>
    </row>
  </sheetData>
  <sheetProtection/>
  <mergeCells count="11">
    <mergeCell ref="E5:F5"/>
    <mergeCell ref="G5:H5"/>
    <mergeCell ref="I5:J5"/>
    <mergeCell ref="K5:L5"/>
    <mergeCell ref="M5:N5"/>
    <mergeCell ref="O5:P5"/>
    <mergeCell ref="A3:P3"/>
    <mergeCell ref="A4:P4"/>
    <mergeCell ref="A5:A6"/>
    <mergeCell ref="B5:B6"/>
    <mergeCell ref="C5:D5"/>
  </mergeCells>
  <printOptions horizontalCentered="1"/>
  <pageMargins left="0.5" right="0.5" top="0.5" bottom="0.5"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lavanhung</cp:lastModifiedBy>
  <cp:lastPrinted>2018-02-22T09:38:26Z</cp:lastPrinted>
  <dcterms:created xsi:type="dcterms:W3CDTF">2008-10-01T06:28:25Z</dcterms:created>
  <dcterms:modified xsi:type="dcterms:W3CDTF">2018-09-04T02:06:17Z</dcterms:modified>
  <cp:category/>
  <cp:version/>
  <cp:contentType/>
  <cp:contentStatus/>
</cp:coreProperties>
</file>