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110"/>
  </bookViews>
  <sheets>
    <sheet name="PL đợt 3 TE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1" i="1" l="1"/>
  <c r="C179" i="1"/>
  <c r="C178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2" i="1"/>
  <c r="C161" i="1"/>
  <c r="C160" i="1"/>
  <c r="C159" i="1"/>
  <c r="C158" i="1"/>
  <c r="C157" i="1"/>
  <c r="C156" i="1"/>
  <c r="C155" i="1"/>
  <c r="C154" i="1"/>
  <c r="C153" i="1"/>
  <c r="C150" i="1"/>
  <c r="C149" i="1"/>
  <c r="C148" i="1"/>
  <c r="C147" i="1"/>
  <c r="C144" i="1"/>
  <c r="C142" i="1"/>
  <c r="C140" i="1"/>
  <c r="C134" i="1"/>
  <c r="C133" i="1"/>
  <c r="C132" i="1"/>
  <c r="C131" i="1"/>
  <c r="C129" i="1"/>
  <c r="C127" i="1"/>
  <c r="C126" i="1"/>
  <c r="C124" i="1"/>
  <c r="C123" i="1"/>
  <c r="C121" i="1"/>
  <c r="C120" i="1"/>
  <c r="C119" i="1"/>
  <c r="C118" i="1"/>
  <c r="C117" i="1"/>
  <c r="C116" i="1"/>
  <c r="C115" i="1"/>
  <c r="C114" i="1"/>
  <c r="C112" i="1"/>
  <c r="C111" i="1"/>
  <c r="C110" i="1"/>
  <c r="C109" i="1"/>
  <c r="C108" i="1"/>
  <c r="C107" i="1"/>
  <c r="C106" i="1"/>
  <c r="C104" i="1"/>
  <c r="C103" i="1"/>
  <c r="C102" i="1"/>
  <c r="C101" i="1"/>
  <c r="C99" i="1"/>
  <c r="C97" i="1"/>
  <c r="C91" i="1"/>
  <c r="C90" i="1"/>
  <c r="C89" i="1"/>
  <c r="C87" i="1"/>
  <c r="C86" i="1"/>
  <c r="C85" i="1"/>
  <c r="C83" i="1"/>
  <c r="C81" i="1"/>
  <c r="C80" i="1"/>
  <c r="C79" i="1"/>
  <c r="C78" i="1"/>
  <c r="C77" i="1"/>
  <c r="C76" i="1"/>
  <c r="C75" i="1"/>
  <c r="C74" i="1"/>
  <c r="C73" i="1"/>
  <c r="C72" i="1"/>
  <c r="C71" i="1"/>
  <c r="C69" i="1"/>
  <c r="C67" i="1"/>
  <c r="C66" i="1"/>
  <c r="C65" i="1"/>
  <c r="C64" i="1"/>
  <c r="C62" i="1"/>
  <c r="C58" i="1"/>
  <c r="C57" i="1"/>
  <c r="C56" i="1"/>
  <c r="C55" i="1"/>
  <c r="C53" i="1"/>
  <c r="C52" i="1"/>
  <c r="C49" i="1"/>
  <c r="C48" i="1"/>
  <c r="C47" i="1"/>
  <c r="C46" i="1"/>
  <c r="C45" i="1"/>
  <c r="C44" i="1"/>
  <c r="C42" i="1"/>
  <c r="C41" i="1"/>
  <c r="C40" i="1"/>
  <c r="C39" i="1"/>
  <c r="C37" i="1"/>
  <c r="C35" i="1"/>
  <c r="C34" i="1"/>
  <c r="C33" i="1"/>
  <c r="C32" i="1"/>
  <c r="C29" i="1"/>
  <c r="C28" i="1"/>
  <c r="C25" i="1"/>
  <c r="C22" i="1"/>
  <c r="C21" i="1"/>
  <c r="C14" i="1"/>
  <c r="C13" i="1"/>
  <c r="C12" i="1"/>
  <c r="C10" i="1"/>
  <c r="C9" i="1"/>
  <c r="C6" i="1"/>
  <c r="C5" i="1"/>
  <c r="C164" i="1"/>
  <c r="C146" i="1"/>
  <c r="C137" i="1"/>
  <c r="C128" i="1"/>
  <c r="C113" i="1"/>
  <c r="C96" i="1"/>
  <c r="C84" i="1"/>
  <c r="C68" i="1"/>
  <c r="C51" i="1"/>
  <c r="C38" i="1"/>
  <c r="C27" i="1"/>
  <c r="C19" i="1"/>
  <c r="C4" i="1" l="1"/>
  <c r="C3" i="1" l="1"/>
</calcChain>
</file>

<file path=xl/sharedStrings.xml><?xml version="1.0" encoding="utf-8"?>
<sst xmlns="http://schemas.openxmlformats.org/spreadsheetml/2006/main" count="210" uniqueCount="188">
  <si>
    <t>STT</t>
  </si>
  <si>
    <t>Tên trường</t>
  </si>
  <si>
    <t>TX Kỳ Anh</t>
  </si>
  <si>
    <t>THCS Kỳ Hà</t>
  </si>
  <si>
    <t>TH&amp;THCS Kỳ Nam</t>
  </si>
  <si>
    <t>THCS Kỳ Thịnh</t>
  </si>
  <si>
    <t>THCS Kỳ Long</t>
  </si>
  <si>
    <t>THCS Kỳ Ninh</t>
  </si>
  <si>
    <t>THCS Sông Trí</t>
  </si>
  <si>
    <t>THCS Trinh Lợi</t>
  </si>
  <si>
    <t>THCS Kỳ Phương</t>
  </si>
  <si>
    <t>TH&amp;THCS Kỳ Hoa</t>
  </si>
  <si>
    <t>Huyện Kỳ Anh</t>
  </si>
  <si>
    <t>THCS Phong Bắc</t>
  </si>
  <si>
    <t>THCS Kỳ Tiến</t>
  </si>
  <si>
    <t>THCS Kỳ Xuân</t>
  </si>
  <si>
    <t>THCS Giang Đồng</t>
  </si>
  <si>
    <t>THCS Kỳ Phú</t>
  </si>
  <si>
    <t>THCS Kỳ Khang</t>
  </si>
  <si>
    <t>THCS Thư Thọ</t>
  </si>
  <si>
    <t>THCS Kỳ Tân</t>
  </si>
  <si>
    <t>THCS Kỳ Tây</t>
  </si>
  <si>
    <t>THCS Lâm Hợp</t>
  </si>
  <si>
    <t>THCS Kỳ Sơn</t>
  </si>
  <si>
    <t>THCS Kỳ Thượng</t>
  </si>
  <si>
    <t>TH&amp;THCS Kỳ Hải</t>
  </si>
  <si>
    <t>TH&amp;THCS Kỳ Văn</t>
  </si>
  <si>
    <t>TH&amp;THCS Kỳ Trung</t>
  </si>
  <si>
    <t>TH&amp;THCS Kỳ Lạc</t>
  </si>
  <si>
    <t>Huyện Cẩm Xuyên</t>
  </si>
  <si>
    <t>THCS Minh Lạc</t>
  </si>
  <si>
    <t>THCS Cẩm Trung</t>
  </si>
  <si>
    <t>THCS Sơn Hà</t>
  </si>
  <si>
    <t>THCS Cẩm Thịnh</t>
  </si>
  <si>
    <t>THCS Hà Huy Tập</t>
  </si>
  <si>
    <t>THCS Nam Phúc Thăng</t>
  </si>
  <si>
    <t>THCS Thị Trấn Thiên Cầm</t>
  </si>
  <si>
    <t>THCS Cẩm  Nhượng</t>
  </si>
  <si>
    <t>THCS Cẩm Dương</t>
  </si>
  <si>
    <t>THCS Yên Hòa</t>
  </si>
  <si>
    <t>THCS TT Cẩm Xuyên</t>
  </si>
  <si>
    <t>THCS Nguyễn Hữu Thái</t>
  </si>
  <si>
    <t>THCS Cẩm Bình</t>
  </si>
  <si>
    <t>THCS Đại Thành</t>
  </si>
  <si>
    <t>THCS Mỹ Duệ</t>
  </si>
  <si>
    <t>TH&amp;THCS Phan Đình Giót</t>
  </si>
  <si>
    <t>TP Hà Tĩnh</t>
  </si>
  <si>
    <t>Trường THCS Nguyễn Du</t>
  </si>
  <si>
    <t>Trường THCS Nam Hà</t>
  </si>
  <si>
    <t>Trường THCS Lê Văn Thiêm</t>
  </si>
  <si>
    <t>Trường THCS Đại Nài</t>
  </si>
  <si>
    <t>Trường THCS Hưng Đồng</t>
  </si>
  <si>
    <t>Ischool Hà Tĩnh</t>
  </si>
  <si>
    <t>Đại Học Hà Tĩnh</t>
  </si>
  <si>
    <t>Einstein Hà Tĩnh</t>
  </si>
  <si>
    <t>V</t>
  </si>
  <si>
    <t>Huyện Thạch Hà</t>
  </si>
  <si>
    <t>Trường THCS Thạch Linh</t>
  </si>
  <si>
    <t>Trường THCS Quang Trung</t>
  </si>
  <si>
    <t>Trường THCS Lê Bình</t>
  </si>
  <si>
    <t>Trường THCS Thạch Trung</t>
  </si>
  <si>
    <t>Trường THCS Nguyễn Thiếp</t>
  </si>
  <si>
    <t>Trường THCS Ngọc Sơn</t>
  </si>
  <si>
    <t>Trường THCS Long Sơn</t>
  </si>
  <si>
    <t>Trường THCS Minh Tiến</t>
  </si>
  <si>
    <t>Trường THCS Phan Huy Chú</t>
  </si>
  <si>
    <t>Trường THCS Tô Hiến Thành</t>
  </si>
  <si>
    <t>Trường THCS Nguyễn Hoành Từ</t>
  </si>
  <si>
    <t>Trường THCS Hàm Nghi</t>
  </si>
  <si>
    <t>Trường THCS Hương Điền Nam Hương</t>
  </si>
  <si>
    <t>Trường THCS Thắng Tượng</t>
  </si>
  <si>
    <t>Trường THCS Đồng Tiến</t>
  </si>
  <si>
    <t>Trường THCS Lê Hồng Phong</t>
  </si>
  <si>
    <t>Trường THCS Đỉnh Bàn</t>
  </si>
  <si>
    <t>Trường TH&amp;THCS Thạch Hội</t>
  </si>
  <si>
    <t>VI</t>
  </si>
  <si>
    <t>Huyện Can Lộc</t>
  </si>
  <si>
    <t>THCS Đồng Lộc</t>
  </si>
  <si>
    <t>THCS Gia Hanh</t>
  </si>
  <si>
    <t>THCS Khánh Vĩnh</t>
  </si>
  <si>
    <t>THCS Lam Kiều</t>
  </si>
  <si>
    <t>THCS Mỹ Lộc</t>
  </si>
  <si>
    <t>THCS Phúc Lộc</t>
  </si>
  <si>
    <t>THCS Trà Linh</t>
  </si>
  <si>
    <t>THCS Xuân Diệu</t>
  </si>
  <si>
    <t>THCS Yên Thanh</t>
  </si>
  <si>
    <t>THCS Quang Lộc</t>
  </si>
  <si>
    <t>THCS Vũ Diệm</t>
  </si>
  <si>
    <t>THCS Xuân Lộc</t>
  </si>
  <si>
    <t>THCS Nguyễn Tất Thành</t>
  </si>
  <si>
    <t>THCS Sơn Lộc</t>
  </si>
  <si>
    <t>THCS Đặng Dung</t>
  </si>
  <si>
    <t>VII</t>
  </si>
  <si>
    <t>Huyện Lộc Hà</t>
  </si>
  <si>
    <t>THCS Thạch Kim</t>
  </si>
  <si>
    <t>THCS Thạch Bằng</t>
  </si>
  <si>
    <t>THCS Mỹ Châu</t>
  </si>
  <si>
    <t>THCS Tân Vịnh</t>
  </si>
  <si>
    <t>THCS Bình An Thịnh</t>
  </si>
  <si>
    <t>THCS Thụ Hậu</t>
  </si>
  <si>
    <t>THCS Hồng Tân</t>
  </si>
  <si>
    <t>VIII</t>
  </si>
  <si>
    <t>Huyện Nghi Xuân</t>
  </si>
  <si>
    <t>TH&amp;THCS Xuân Lĩnh</t>
  </si>
  <si>
    <t>THCS Cương Gián</t>
  </si>
  <si>
    <t>THCS Đan Trường Hội</t>
  </si>
  <si>
    <t>THCS Hoa Liên</t>
  </si>
  <si>
    <t>THCS Lam Hồng</t>
  </si>
  <si>
    <t>THCS Nguyễn Trãi</t>
  </si>
  <si>
    <t>THCS Phổ Hải</t>
  </si>
  <si>
    <t>THCS Thành Mỹ</t>
  </si>
  <si>
    <t>THCS Tiên Yên</t>
  </si>
  <si>
    <t>THCS Xuân An</t>
  </si>
  <si>
    <t>THCS Xuân Viên</t>
  </si>
  <si>
    <t>IX</t>
  </si>
  <si>
    <t>Thị Xã Hồng Lĩnh</t>
  </si>
  <si>
    <t>X</t>
  </si>
  <si>
    <t>Đức Thọ</t>
  </si>
  <si>
    <t>XI</t>
  </si>
  <si>
    <t>Vũ Quang</t>
  </si>
  <si>
    <t>XII</t>
  </si>
  <si>
    <t>Hương Sơn</t>
  </si>
  <si>
    <t>Trường THCS Sơn Kim</t>
  </si>
  <si>
    <t>Trường THCS Thị trấn Tây Sơn</t>
  </si>
  <si>
    <t>Trường THCS Sơn Tây</t>
  </si>
  <si>
    <t>Trường  TH&amp;THCS Sơn Lĩnh</t>
  </si>
  <si>
    <t>Trường TH-THCS Sơn Hồng</t>
  </si>
  <si>
    <t>Trường  THCS Hải Thượng Lãn Ông</t>
  </si>
  <si>
    <t>Trường THCS Nguyễn Tuấn Thiện</t>
  </si>
  <si>
    <t>Trường THCS Phan Đình Phùng</t>
  </si>
  <si>
    <t>Trường THCS Trung Phú</t>
  </si>
  <si>
    <t>Trường THCS Trần Kim Xuyến</t>
  </si>
  <si>
    <t>Trường THCS Hồ Tùng Mậu</t>
  </si>
  <si>
    <t>Trường  THCS Lê Bình</t>
  </si>
  <si>
    <t>Trường THCS Nguyễn Khắc Viện</t>
  </si>
  <si>
    <t>Trường TH&amp;THCS Sơn Lễ</t>
  </si>
  <si>
    <t>Trường THCS Sơn Tiến</t>
  </si>
  <si>
    <t>XIII</t>
  </si>
  <si>
    <t>Hương Khê</t>
  </si>
  <si>
    <t>THCS Chu Văn An</t>
  </si>
  <si>
    <t>THCS Hà Linh</t>
  </si>
  <si>
    <t>THCS Hương Trà</t>
  </si>
  <si>
    <t>THCS Phú Gia</t>
  </si>
  <si>
    <t>THCS Hương Lâm</t>
  </si>
  <si>
    <t>THCS Hương Trạch</t>
  </si>
  <si>
    <t>THCS Phương Điền</t>
  </si>
  <si>
    <t>THCS Phúc Đồng</t>
  </si>
  <si>
    <t>THCS Gia Phố</t>
  </si>
  <si>
    <t>THCS Hòa Hải</t>
  </si>
  <si>
    <t>THCS Hương Giang</t>
  </si>
  <si>
    <t>THCS Phúc Trạch</t>
  </si>
  <si>
    <t>THCS&amp;THPT Nội trú Hà Tĩnh</t>
  </si>
  <si>
    <t>THCS Trung Lương</t>
  </si>
  <si>
    <t>THCS Đức Thuận</t>
  </si>
  <si>
    <t>THCS Bắc Hồng</t>
  </si>
  <si>
    <t>THCS Nam Hồng</t>
  </si>
  <si>
    <t>TH&amp;THCS Đậu Liêu</t>
  </si>
  <si>
    <t>TH&amp;THCS Thuận lộc</t>
  </si>
  <si>
    <t>THCS Ân Giang</t>
  </si>
  <si>
    <t>THCS Bồng Lĩnh</t>
  </si>
  <si>
    <t>THCS Liên Hương</t>
  </si>
  <si>
    <t>THCS Phan Đình Phùng</t>
  </si>
  <si>
    <t>TH&amp;THCS Quang Thọ</t>
  </si>
  <si>
    <t>TH&amp;THCS Sơn Thọ</t>
  </si>
  <si>
    <t>TH&amp;THCS Đức Lĩnh</t>
  </si>
  <si>
    <t>THCS Đồng Lạng</t>
  </si>
  <si>
    <t>THCS Đậu Quang Lĩnh</t>
  </si>
  <si>
    <t>THCS Lê Ninh</t>
  </si>
  <si>
    <t>THCS Thanh Dũng</t>
  </si>
  <si>
    <t>THCS Lê Văn Thiêm</t>
  </si>
  <si>
    <t>THCS Bình Thịnh</t>
  </si>
  <si>
    <t>THCS Nguyễn Biểu</t>
  </si>
  <si>
    <t>THCS Yên Trấn</t>
  </si>
  <si>
    <t>THCS Hoàng Xuân Hãn</t>
  </si>
  <si>
    <t>THCS Lê Hồng Phong</t>
  </si>
  <si>
    <t>TỔNG CỘNG</t>
  </si>
  <si>
    <t>I</t>
  </si>
  <si>
    <t>II</t>
  </si>
  <si>
    <t>III</t>
  </si>
  <si>
    <t>IV</t>
  </si>
  <si>
    <t>Trung tâm huấn luyện và thi đấu thể dục thể thao</t>
  </si>
  <si>
    <t>Đối tượng khác từ 12 đến dưới 18 tuổi</t>
  </si>
  <si>
    <t>Phân bổ mũi 1 
vắc xin Pfizer</t>
  </si>
  <si>
    <t>Cơ sở thực hiện tiêm chủng</t>
  </si>
  <si>
    <t>Điểm tiêm lưu động tại các trường học và các điều tiêm khác do UBND thành phố lựa chọn</t>
  </si>
  <si>
    <t>Điểm tiêm lưu động tại các trường học và các điều tiêm khác do UBND thị xã lựa chọn</t>
  </si>
  <si>
    <t>Điểm tiêm lưu động tại các trường học và các điều tiêm khác do UBND huyện lựa chọn</t>
  </si>
  <si>
    <r>
      <t xml:space="preserve">Phụ lục: Phân bổ vắc xin phòng COVID-19 đợt 3 cho trẻ em
</t>
    </r>
    <r>
      <rPr>
        <i/>
        <sz val="11"/>
        <color theme="1"/>
        <rFont val="Times New Roman"/>
        <family val="1"/>
      </rPr>
      <t>(Kèm theo Kế hoạch số  4826/KH-SYT ngày 08/12/2021 của Sở Y tế)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</si>
</sst>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4"/>
      <color theme="1"/>
      <name val="Times New Roman"/>
      <family val="2"/>
    </font>
    <font>
      <b/>
      <sz val="12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FF0000"/>
      <name val="Times New Roman"/>
      <family val="1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1"/>
      <color indexed="8"/>
      <name val="Calibri"/>
      <family val="2"/>
      <charset val="1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5"/>
      <color indexed="56"/>
      <name val="Arial"/>
      <family val="2"/>
      <charset val="163"/>
    </font>
    <font>
      <b/>
      <sz val="13"/>
      <color indexed="56"/>
      <name val="Arial"/>
      <family val="2"/>
      <charset val="163"/>
    </font>
    <font>
      <b/>
      <sz val="11"/>
      <color indexed="56"/>
      <name val="Arial"/>
      <family val="2"/>
      <charset val="163"/>
    </font>
    <font>
      <sz val="11"/>
      <color indexed="62"/>
      <name val="Arial"/>
      <family val="2"/>
      <charset val="163"/>
    </font>
    <font>
      <sz val="11"/>
      <color indexed="52"/>
      <name val="Arial"/>
      <family val="2"/>
      <charset val="163"/>
    </font>
    <font>
      <sz val="11"/>
      <color indexed="60"/>
      <name val="Arial"/>
      <family val="2"/>
      <charset val="163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2"/>
      <charset val="163"/>
    </font>
    <font>
      <sz val="11"/>
      <color indexed="8"/>
      <name val="Arial"/>
      <family val="2"/>
      <charset val="1"/>
    </font>
    <font>
      <sz val="12"/>
      <color indexed="8"/>
      <name val="Calibri"/>
      <family val="2"/>
    </font>
    <font>
      <sz val="10"/>
      <name val="Arial"/>
      <family val="2"/>
      <charset val="163"/>
    </font>
    <font>
      <sz val="11"/>
      <name val="Calibri"/>
      <family val="2"/>
    </font>
    <font>
      <b/>
      <sz val="11"/>
      <color indexed="63"/>
      <name val="Arial"/>
      <family val="2"/>
      <charset val="163"/>
    </font>
    <font>
      <b/>
      <sz val="18"/>
      <color indexed="56"/>
      <name val="Times New Roman"/>
      <family val="2"/>
      <charset val="163"/>
    </font>
    <font>
      <b/>
      <sz val="11"/>
      <color indexed="8"/>
      <name val="Arial"/>
      <family val="2"/>
      <charset val="163"/>
    </font>
    <font>
      <sz val="11"/>
      <color indexed="10"/>
      <name val="Arial"/>
      <family val="2"/>
      <charset val="163"/>
    </font>
    <font>
      <sz val="14"/>
      <name val="Times New Roman"/>
      <family val="1"/>
    </font>
    <font>
      <sz val="12"/>
      <color theme="1"/>
      <name val="Times New Roman"/>
      <family val="2"/>
      <charset val="163"/>
    </font>
    <font>
      <sz val="11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i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rgb="FFFEF8E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39">
    <xf numFmtId="0" fontId="0" fillId="0" borderId="0"/>
    <xf numFmtId="0" fontId="7" fillId="0" borderId="0"/>
    <xf numFmtId="0" fontId="8" fillId="0" borderId="0"/>
    <xf numFmtId="0" fontId="10" fillId="0" borderId="0" applyNumberFormat="0" applyFont="0" applyFill="0" applyBorder="0" applyAlignment="0" applyProtection="0"/>
    <xf numFmtId="0" fontId="10" fillId="5" borderId="0" applyFont="0" applyFill="0"/>
    <xf numFmtId="0" fontId="10" fillId="7" borderId="0" applyFont="0" applyFill="0"/>
    <xf numFmtId="0" fontId="10" fillId="8" borderId="0" applyFont="0" applyFill="0"/>
    <xf numFmtId="0" fontId="10" fillId="9" borderId="0" applyFont="0" applyFill="0"/>
    <xf numFmtId="0" fontId="10" fillId="10" borderId="0" applyFont="0" applyFill="0"/>
    <xf numFmtId="0" fontId="10" fillId="14" borderId="0" applyFont="0" applyFill="0"/>
    <xf numFmtId="0" fontId="10" fillId="6" borderId="0" applyFont="0" applyFill="0"/>
    <xf numFmtId="0" fontId="10" fillId="12" borderId="0" applyFont="0" applyFill="0"/>
    <xf numFmtId="0" fontId="10" fillId="13" borderId="0" applyFont="0" applyFill="0"/>
    <xf numFmtId="0" fontId="10" fillId="11" borderId="0" applyFont="0" applyFill="0"/>
    <xf numFmtId="0" fontId="10" fillId="15" borderId="0" applyFont="0" applyFill="0"/>
    <xf numFmtId="0" fontId="11" fillId="16" borderId="0" applyFont="0" applyFill="0"/>
    <xf numFmtId="0" fontId="11" fillId="17" borderId="0" applyFont="0" applyFill="0"/>
    <xf numFmtId="0" fontId="11" fillId="18" borderId="0" applyFont="0" applyFill="0"/>
    <xf numFmtId="0" fontId="11" fillId="19" borderId="0" applyFont="0" applyFill="0"/>
    <xf numFmtId="0" fontId="11" fillId="14" borderId="0" applyFont="0" applyFill="0"/>
    <xf numFmtId="0" fontId="11" fillId="15" borderId="0" applyFont="0" applyFill="0"/>
    <xf numFmtId="0" fontId="12" fillId="20" borderId="0" applyFont="0" applyFill="0"/>
    <xf numFmtId="0" fontId="13" fillId="12" borderId="2" applyFont="0" applyFill="0" applyBorder="0"/>
    <xf numFmtId="0" fontId="14" fillId="18" borderId="3" applyFont="0" applyFill="0" applyBorder="0"/>
    <xf numFmtId="0" fontId="15" fillId="0" borderId="0" applyFont="0"/>
    <xf numFmtId="0" fontId="16" fillId="10" borderId="0" applyFont="0" applyFill="0"/>
    <xf numFmtId="0" fontId="17" fillId="0" borderId="4" applyFont="0" applyBorder="0"/>
    <xf numFmtId="0" fontId="18" fillId="0" borderId="5" applyFont="0" applyBorder="0"/>
    <xf numFmtId="0" fontId="19" fillId="0" borderId="6" applyFont="0" applyBorder="0"/>
    <xf numFmtId="0" fontId="19" fillId="0" borderId="0" applyFont="0"/>
    <xf numFmtId="0" fontId="20" fillId="6" borderId="2" applyFont="0" applyFill="0" applyBorder="0"/>
    <xf numFmtId="0" fontId="21" fillId="0" borderId="7" applyFont="0" applyBorder="0"/>
    <xf numFmtId="0" fontId="22" fillId="13" borderId="0" applyFont="0" applyFill="0"/>
    <xf numFmtId="0" fontId="27" fillId="0" borderId="0"/>
    <xf numFmtId="0" fontId="10" fillId="8" borderId="8" applyFill="0" applyBorder="0"/>
    <xf numFmtId="0" fontId="23" fillId="12" borderId="9" applyFont="0" applyFill="0" applyBorder="0"/>
    <xf numFmtId="0" fontId="24" fillId="0" borderId="0" applyFont="0"/>
    <xf numFmtId="0" fontId="25" fillId="0" borderId="10" applyFont="0" applyBorder="0"/>
    <xf numFmtId="0" fontId="26" fillId="0" borderId="0" applyFont="0"/>
    <xf numFmtId="0" fontId="10" fillId="0" borderId="0" applyNumberFormat="0" applyFont="0" applyFill="0" applyBorder="0" applyAlignment="0" applyProtection="0"/>
    <xf numFmtId="0" fontId="28" fillId="21" borderId="0" applyFont="0" applyFill="0"/>
    <xf numFmtId="0" fontId="28" fillId="22" borderId="0" applyFont="0" applyFill="0"/>
    <xf numFmtId="0" fontId="28" fillId="23" borderId="0" applyFont="0" applyFill="0"/>
    <xf numFmtId="0" fontId="28" fillId="24" borderId="0" applyFont="0" applyFill="0"/>
    <xf numFmtId="0" fontId="28" fillId="25" borderId="0" applyFont="0" applyFill="0"/>
    <xf numFmtId="0" fontId="60" fillId="0" borderId="0"/>
    <xf numFmtId="0" fontId="60" fillId="0" borderId="0"/>
    <xf numFmtId="0" fontId="32" fillId="5" borderId="0" applyNumberFormat="0" applyBorder="0" applyAlignment="0" applyProtection="0"/>
    <xf numFmtId="0" fontId="32" fillId="20" borderId="0" applyNumberFormat="0" applyBorder="0" applyAlignment="0" applyProtection="0"/>
    <xf numFmtId="0" fontId="32" fillId="10" borderId="0" applyNumberFormat="0" applyBorder="0" applyAlignment="0" applyProtection="0"/>
    <xf numFmtId="0" fontId="32" fillId="27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1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27" borderId="0" applyNumberFormat="0" applyBorder="0" applyAlignment="0" applyProtection="0"/>
    <xf numFmtId="0" fontId="32" fillId="11" borderId="0" applyNumberFormat="0" applyBorder="0" applyAlignment="0" applyProtection="0"/>
    <xf numFmtId="0" fontId="32" fillId="19" borderId="0" applyNumberFormat="0" applyBorder="0" applyAlignment="0" applyProtection="0"/>
    <xf numFmtId="0" fontId="33" fillId="30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1" borderId="0" applyNumberFormat="0" applyBorder="0" applyAlignment="0" applyProtection="0"/>
    <xf numFmtId="0" fontId="33" fillId="14" borderId="0" applyNumberFormat="0" applyBorder="0" applyAlignment="0" applyProtection="0"/>
    <xf numFmtId="0" fontId="33" fillId="32" borderId="0" applyNumberFormat="0" applyBorder="0" applyAlignment="0" applyProtection="0"/>
    <xf numFmtId="0" fontId="33" fillId="16" borderId="0" applyNumberFormat="0" applyBorder="0" applyAlignment="0" applyProtection="0"/>
    <xf numFmtId="0" fontId="33" fillId="33" borderId="0" applyNumberFormat="0" applyBorder="0" applyAlignment="0" applyProtection="0"/>
    <xf numFmtId="0" fontId="33" fillId="15" borderId="0" applyNumberFormat="0" applyBorder="0" applyAlignment="0" applyProtection="0"/>
    <xf numFmtId="0" fontId="33" fillId="31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4" fillId="20" borderId="0" applyNumberFormat="0" applyBorder="0" applyAlignment="0" applyProtection="0"/>
    <xf numFmtId="0" fontId="12" fillId="20" borderId="0" applyNumberFormat="0" applyBorder="0" applyAlignment="0" applyProtection="0"/>
    <xf numFmtId="0" fontId="35" fillId="12" borderId="2" applyNumberFormat="0" applyAlignment="0" applyProtection="0"/>
    <xf numFmtId="0" fontId="36" fillId="18" borderId="3" applyNumberFormat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0" fillId="0" borderId="4" applyNumberFormat="0" applyFill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3" fillId="6" borderId="2" applyNumberFormat="0" applyAlignment="0" applyProtection="0"/>
    <xf numFmtId="0" fontId="44" fillId="0" borderId="7" applyNumberFormat="0" applyFill="0" applyAlignment="0" applyProtection="0"/>
    <xf numFmtId="0" fontId="45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58" fillId="0" borderId="0"/>
    <xf numFmtId="0" fontId="57" fillId="0" borderId="0"/>
    <xf numFmtId="0" fontId="46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/>
    <xf numFmtId="0" fontId="3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0" fontId="49" fillId="0" borderId="0"/>
    <xf numFmtId="0" fontId="47" fillId="0" borderId="0"/>
    <xf numFmtId="0" fontId="49" fillId="0" borderId="0"/>
    <xf numFmtId="0" fontId="4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50" fillId="0" borderId="0"/>
    <xf numFmtId="0" fontId="47" fillId="0" borderId="0"/>
    <xf numFmtId="0" fontId="50" fillId="0" borderId="0"/>
    <xf numFmtId="0" fontId="46" fillId="0" borderId="0"/>
    <xf numFmtId="0" fontId="47" fillId="0" borderId="0"/>
    <xf numFmtId="0" fontId="47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50" fillId="0" borderId="0"/>
    <xf numFmtId="0" fontId="46" fillId="0" borderId="0"/>
    <xf numFmtId="0" fontId="46" fillId="0" borderId="0"/>
    <xf numFmtId="0" fontId="30" fillId="0" borderId="0"/>
    <xf numFmtId="0" fontId="51" fillId="0" borderId="0"/>
    <xf numFmtId="0" fontId="57" fillId="0" borderId="0"/>
    <xf numFmtId="0" fontId="57" fillId="0" borderId="0"/>
    <xf numFmtId="0" fontId="10" fillId="0" borderId="0"/>
    <xf numFmtId="0" fontId="51" fillId="0" borderId="0"/>
    <xf numFmtId="0" fontId="10" fillId="0" borderId="0"/>
    <xf numFmtId="0" fontId="47" fillId="0" borderId="0"/>
    <xf numFmtId="0" fontId="10" fillId="0" borderId="0"/>
    <xf numFmtId="0" fontId="59" fillId="0" borderId="0"/>
    <xf numFmtId="0" fontId="27" fillId="0" borderId="0"/>
    <xf numFmtId="0" fontId="51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46" fillId="0" borderId="0"/>
    <xf numFmtId="0" fontId="51" fillId="0" borderId="0"/>
    <xf numFmtId="0" fontId="10" fillId="0" borderId="0"/>
    <xf numFmtId="0" fontId="51" fillId="0" borderId="0"/>
    <xf numFmtId="0" fontId="27" fillId="0" borderId="0"/>
    <xf numFmtId="0" fontId="51" fillId="0" borderId="0"/>
    <xf numFmtId="0" fontId="27" fillId="0" borderId="0"/>
    <xf numFmtId="0" fontId="27" fillId="0" borderId="0"/>
    <xf numFmtId="0" fontId="51" fillId="0" borderId="0"/>
    <xf numFmtId="0" fontId="51" fillId="0" borderId="0"/>
    <xf numFmtId="0" fontId="52" fillId="0" borderId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32" fillId="8" borderId="8" applyNumberFormat="0" applyFont="0" applyAlignment="0" applyProtection="0"/>
    <xf numFmtId="0" fontId="53" fillId="12" borderId="9" applyNumberFormat="0" applyAlignment="0" applyProtection="0"/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29" fillId="0" borderId="0"/>
  </cellStyleXfs>
  <cellXfs count="39">
    <xf numFmtId="0" fontId="0" fillId="0" borderId="0" xfId="0"/>
    <xf numFmtId="3" fontId="4" fillId="4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left" vertical="center"/>
    </xf>
    <xf numFmtId="3" fontId="2" fillId="2" borderId="1" xfId="1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left" vertical="center" wrapText="1"/>
    </xf>
    <xf numFmtId="3" fontId="31" fillId="0" borderId="13" xfId="0" applyNumberFormat="1" applyFont="1" applyBorder="1" applyAlignment="1">
      <alignment horizontal="right" vertical="center"/>
    </xf>
    <xf numFmtId="3" fontId="4" fillId="4" borderId="13" xfId="0" applyNumberFormat="1" applyFont="1" applyFill="1" applyBorder="1" applyAlignment="1">
      <alignment horizontal="right" vertical="center" wrapText="1"/>
    </xf>
    <xf numFmtId="3" fontId="9" fillId="4" borderId="13" xfId="0" applyNumberFormat="1" applyFont="1" applyFill="1" applyBorder="1" applyAlignment="1">
      <alignment horizontal="right" vertical="center" wrapText="1"/>
    </xf>
    <xf numFmtId="3" fontId="4" fillId="4" borderId="13" xfId="0" applyNumberFormat="1" applyFont="1" applyFill="1" applyBorder="1" applyAlignment="1">
      <alignment horizontal="right" vertical="center"/>
    </xf>
    <xf numFmtId="3" fontId="4" fillId="26" borderId="13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3" fontId="31" fillId="0" borderId="1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/>
    </xf>
  </cellXfs>
  <cellStyles count="246">
    <cellStyle name="20% - Accent1 2" xfId="40"/>
    <cellStyle name="20% - Accent1 3" xfId="4"/>
    <cellStyle name="20% - Accent1 4" xfId="47"/>
    <cellStyle name="20% - Accent2 2" xfId="10"/>
    <cellStyle name="20% - Accent2 3" xfId="48"/>
    <cellStyle name="20% - Accent3 2" xfId="41"/>
    <cellStyle name="20% - Accent3 3" xfId="5"/>
    <cellStyle name="20% - Accent3 4" xfId="49"/>
    <cellStyle name="20% - Accent4 2" xfId="42"/>
    <cellStyle name="20% - Accent4 3" xfId="6"/>
    <cellStyle name="20% - Accent4 4" xfId="50"/>
    <cellStyle name="20% - Accent5 2" xfId="43"/>
    <cellStyle name="20% - Accent5 3" xfId="7"/>
    <cellStyle name="20% - Accent5 4" xfId="51"/>
    <cellStyle name="20% - Accent6 2" xfId="44"/>
    <cellStyle name="20% - Accent6 3" xfId="8"/>
    <cellStyle name="20% - Accent6 4" xfId="52"/>
    <cellStyle name="40% - Accent1 2" xfId="13"/>
    <cellStyle name="40% - Accent1 3" xfId="53"/>
    <cellStyle name="40% - Accent2 2" xfId="10"/>
    <cellStyle name="40% - Accent2 3" xfId="54"/>
    <cellStyle name="40% - Accent3 2" xfId="11"/>
    <cellStyle name="40% - Accent3 3" xfId="55"/>
    <cellStyle name="40% - Accent4 2" xfId="12"/>
    <cellStyle name="40% - Accent4 3" xfId="56"/>
    <cellStyle name="40% - Accent5 2" xfId="13"/>
    <cellStyle name="40% - Accent5 3" xfId="57"/>
    <cellStyle name="40% - Accent6 2" xfId="12"/>
    <cellStyle name="40% - Accent6 3" xfId="58"/>
    <cellStyle name="60% - Accent1 2" xfId="9"/>
    <cellStyle name="60% - Accent1 3" xfId="59"/>
    <cellStyle name="60% - Accent2 2" xfId="10"/>
    <cellStyle name="60% - Accent2 3" xfId="60"/>
    <cellStyle name="60% - Accent3 2" xfId="11"/>
    <cellStyle name="60% - Accent3 3" xfId="61"/>
    <cellStyle name="60% - Accent4 2" xfId="12"/>
    <cellStyle name="60% - Accent4 3" xfId="62"/>
    <cellStyle name="60% - Accent5 2" xfId="13"/>
    <cellStyle name="60% - Accent5 3" xfId="63"/>
    <cellStyle name="60% - Accent6 2" xfId="14"/>
    <cellStyle name="60% - Accent6 3" xfId="64"/>
    <cellStyle name="Accent1 2" xfId="15"/>
    <cellStyle name="Accent1 3" xfId="65"/>
    <cellStyle name="Accent2 2" xfId="16"/>
    <cellStyle name="Accent2 3" xfId="66"/>
    <cellStyle name="Accent3 2" xfId="17"/>
    <cellStyle name="Accent3 3" xfId="67"/>
    <cellStyle name="Accent4 2" xfId="18"/>
    <cellStyle name="Accent4 3" xfId="68"/>
    <cellStyle name="Accent5 2" xfId="19"/>
    <cellStyle name="Accent5 3" xfId="69"/>
    <cellStyle name="Accent6 2" xfId="20"/>
    <cellStyle name="Accent6 3" xfId="70"/>
    <cellStyle name="Bad 2" xfId="21"/>
    <cellStyle name="Bad 2 2" xfId="72"/>
    <cellStyle name="Bad 3" xfId="71"/>
    <cellStyle name="Calculation 2" xfId="22"/>
    <cellStyle name="Calculation 3" xfId="73"/>
    <cellStyle name="Check Cell 2" xfId="23"/>
    <cellStyle name="Check Cell 3" xfId="74"/>
    <cellStyle name="Excel Built-in Normal" xfId="75"/>
    <cellStyle name="Explanatory Text 2" xfId="24"/>
    <cellStyle name="Explanatory Text 3" xfId="76"/>
    <cellStyle name="Good 2" xfId="25"/>
    <cellStyle name="Good 3" xfId="77"/>
    <cellStyle name="Heading 1 2" xfId="26"/>
    <cellStyle name="Heading 1 3" xfId="78"/>
    <cellStyle name="Heading 2 2" xfId="27"/>
    <cellStyle name="Heading 2 3" xfId="79"/>
    <cellStyle name="Heading 3 2" xfId="28"/>
    <cellStyle name="Heading 3 3" xfId="80"/>
    <cellStyle name="Heading 4 2" xfId="29"/>
    <cellStyle name="Heading 4 3" xfId="81"/>
    <cellStyle name="Input 2" xfId="30"/>
    <cellStyle name="Input 3" xfId="82"/>
    <cellStyle name="Linked Cell 2" xfId="31"/>
    <cellStyle name="Linked Cell 3" xfId="83"/>
    <cellStyle name="Neutral 2" xfId="32"/>
    <cellStyle name="Neutral 3" xfId="84"/>
    <cellStyle name="Normal" xfId="0" builtinId="0"/>
    <cellStyle name="Normal 10" xfId="85"/>
    <cellStyle name="Normal 10 2" xfId="86"/>
    <cellStyle name="Normal 10 2 2" xfId="87"/>
    <cellStyle name="Normal 10 2 3" xfId="88"/>
    <cellStyle name="Normal 10 2 3 2" xfId="89"/>
    <cellStyle name="Normal 10 3" xfId="90"/>
    <cellStyle name="Normal 11" xfId="91"/>
    <cellStyle name="Normal 12" xfId="92"/>
    <cellStyle name="Normal 12 2" xfId="93"/>
    <cellStyle name="Normal 13" xfId="94"/>
    <cellStyle name="Normal 13 2" xfId="95"/>
    <cellStyle name="Normal 13 2 2" xfId="96"/>
    <cellStyle name="Normal 13 2 3" xfId="97"/>
    <cellStyle name="Normal 13 3" xfId="98"/>
    <cellStyle name="Normal 13 4" xfId="99"/>
    <cellStyle name="Normal 14" xfId="100"/>
    <cellStyle name="Normal 14 2" xfId="101"/>
    <cellStyle name="Normal 14 3" xfId="102"/>
    <cellStyle name="Normal 14 3 2" xfId="103"/>
    <cellStyle name="Normal 15" xfId="104"/>
    <cellStyle name="Normal 16" xfId="105"/>
    <cellStyle name="Normal 16 2" xfId="106"/>
    <cellStyle name="Normal 17" xfId="107"/>
    <cellStyle name="Normal 17 2" xfId="108"/>
    <cellStyle name="Normal 18" xfId="109"/>
    <cellStyle name="Normal 19" xfId="110"/>
    <cellStyle name="Normal 19 2" xfId="111"/>
    <cellStyle name="Normal 19 3" xfId="112"/>
    <cellStyle name="Normal 2" xfId="1"/>
    <cellStyle name="Normal 2 10" xfId="114"/>
    <cellStyle name="Normal 2 11" xfId="115"/>
    <cellStyle name="Normal 2 12" xfId="116"/>
    <cellStyle name="Normal 2 13" xfId="117"/>
    <cellStyle name="Normal 2 14" xfId="118"/>
    <cellStyle name="Normal 2 15" xfId="119"/>
    <cellStyle name="Normal 2 16" xfId="120"/>
    <cellStyle name="Normal 2 17" xfId="121"/>
    <cellStyle name="Normal 2 18" xfId="122"/>
    <cellStyle name="Normal 2 19" xfId="123"/>
    <cellStyle name="Normal 2 2" xfId="33"/>
    <cellStyle name="Normal 2 2 10" xfId="125"/>
    <cellStyle name="Normal 2 2 11" xfId="126"/>
    <cellStyle name="Normal 2 2 12" xfId="127"/>
    <cellStyle name="Normal 2 2 13" xfId="128"/>
    <cellStyle name="Normal 2 2 14" xfId="129"/>
    <cellStyle name="Normal 2 2 15" xfId="130"/>
    <cellStyle name="Normal 2 2 16" xfId="131"/>
    <cellStyle name="Normal 2 2 17" xfId="124"/>
    <cellStyle name="Normal 2 2 2" xfId="132"/>
    <cellStyle name="Normal 2 2 3" xfId="133"/>
    <cellStyle name="Normal 2 2 4" xfId="134"/>
    <cellStyle name="Normal 2 2 4 2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0" xfId="141"/>
    <cellStyle name="Normal 2 21" xfId="142"/>
    <cellStyle name="Normal 2 22" xfId="143"/>
    <cellStyle name="Normal 2 23" xfId="113"/>
    <cellStyle name="Normal 2 24" xfId="45"/>
    <cellStyle name="Normal 2 3" xfId="144"/>
    <cellStyle name="Normal 2 3 2" xfId="145"/>
    <cellStyle name="Normal 2 3 2 2" xfId="146"/>
    <cellStyle name="Normal 2 3 3" xfId="147"/>
    <cellStyle name="Normal 2 4" xfId="148"/>
    <cellStyle name="Normal 2 4 2" xfId="149"/>
    <cellStyle name="Normal 2 5" xfId="150"/>
    <cellStyle name="Normal 2 6" xfId="151"/>
    <cellStyle name="Normal 2 7" xfId="152"/>
    <cellStyle name="Normal 2 8" xfId="153"/>
    <cellStyle name="Normal 2 9" xfId="154"/>
    <cellStyle name="Normal 20" xfId="155"/>
    <cellStyle name="Normal 20 10" xfId="156"/>
    <cellStyle name="Normal 20 2" xfId="157"/>
    <cellStyle name="Normal 20 2 2" xfId="158"/>
    <cellStyle name="Normal 20 3" xfId="159"/>
    <cellStyle name="Normal 20 4" xfId="160"/>
    <cellStyle name="Normal 20 5" xfId="161"/>
    <cellStyle name="Normal 20 6" xfId="162"/>
    <cellStyle name="Normal 20 7" xfId="163"/>
    <cellStyle name="Normal 20 8" xfId="164"/>
    <cellStyle name="Normal 20 9" xfId="165"/>
    <cellStyle name="Normal 21" xfId="166"/>
    <cellStyle name="Normal 21 2" xfId="167"/>
    <cellStyle name="Normal 22" xfId="168"/>
    <cellStyle name="Normal 23" xfId="169"/>
    <cellStyle name="Normal 24" xfId="170"/>
    <cellStyle name="Normal 25" xfId="171"/>
    <cellStyle name="Normal 26" xfId="172"/>
    <cellStyle name="Normal 27" xfId="173"/>
    <cellStyle name="Normal 28" xfId="174"/>
    <cellStyle name="Normal 29" xfId="175"/>
    <cellStyle name="Normal 3" xfId="2"/>
    <cellStyle name="Normal 3 10" xfId="177"/>
    <cellStyle name="Normal 3 11" xfId="178"/>
    <cellStyle name="Normal 3 12" xfId="179"/>
    <cellStyle name="Normal 3 13" xfId="180"/>
    <cellStyle name="Normal 3 14" xfId="181"/>
    <cellStyle name="Normal 3 15" xfId="182"/>
    <cellStyle name="Normal 3 16" xfId="183"/>
    <cellStyle name="Normal 3 17" xfId="176"/>
    <cellStyle name="Normal 3 2" xfId="39"/>
    <cellStyle name="Normal 3 2 2" xfId="185"/>
    <cellStyle name="Normal 3 2 2 2" xfId="186"/>
    <cellStyle name="Normal 3 2 2 2 2" xfId="187"/>
    <cellStyle name="Normal 3 2 3" xfId="188"/>
    <cellStyle name="Normal 3 2 4" xfId="189"/>
    <cellStyle name="Normal 3 2 5" xfId="184"/>
    <cellStyle name="Normal 3 3" xfId="190"/>
    <cellStyle name="Normal 3 3 2" xfId="191"/>
    <cellStyle name="Normal 3 3 2 2" xfId="192"/>
    <cellStyle name="Normal 3 3 2 2 2" xfId="193"/>
    <cellStyle name="Normal 3 4" xfId="194"/>
    <cellStyle name="Normal 3 4 2" xfId="195"/>
    <cellStyle name="Normal 3 5" xfId="196"/>
    <cellStyle name="Normal 3 6" xfId="197"/>
    <cellStyle name="Normal 3 7" xfId="198"/>
    <cellStyle name="Normal 3 8" xfId="199"/>
    <cellStyle name="Normal 3 9" xfId="200"/>
    <cellStyle name="Normal 30" xfId="201"/>
    <cellStyle name="Normal 31" xfId="202"/>
    <cellStyle name="Normal 32" xfId="203"/>
    <cellStyle name="Normal 33" xfId="238"/>
    <cellStyle name="Normal 34" xfId="46"/>
    <cellStyle name="Normal 4" xfId="3"/>
    <cellStyle name="Normal 4 2" xfId="205"/>
    <cellStyle name="Normal 4 3" xfId="206"/>
    <cellStyle name="Normal 4 4" xfId="204"/>
    <cellStyle name="Normal 5" xfId="207"/>
    <cellStyle name="Normal 5 2" xfId="208"/>
    <cellStyle name="Normal 5 2 2" xfId="209"/>
    <cellStyle name="Normal 5 2 2 2" xfId="210"/>
    <cellStyle name="Normal 5 3" xfId="211"/>
    <cellStyle name="Normal 5 4" xfId="212"/>
    <cellStyle name="Normal 6" xfId="213"/>
    <cellStyle name="Normal 6 2" xfId="214"/>
    <cellStyle name="Normal 6 2 2" xfId="215"/>
    <cellStyle name="Normal 6 3" xfId="216"/>
    <cellStyle name="Normal 7" xfId="217"/>
    <cellStyle name="Normal 7 2" xfId="218"/>
    <cellStyle name="Normal 7 2 2" xfId="219"/>
    <cellStyle name="Normal 7 3" xfId="220"/>
    <cellStyle name="Normal 7 3 2" xfId="221"/>
    <cellStyle name="Normal 8" xfId="222"/>
    <cellStyle name="Normal 8 2" xfId="223"/>
    <cellStyle name="Normal 8 2 2" xfId="224"/>
    <cellStyle name="Normal 8 2 2 2" xfId="225"/>
    <cellStyle name="Normal 8 2 3" xfId="226"/>
    <cellStyle name="Normal 8 3" xfId="227"/>
    <cellStyle name="Normal 8 4" xfId="228"/>
    <cellStyle name="Normal 9" xfId="229"/>
    <cellStyle name="Normal 9 2" xfId="230"/>
    <cellStyle name="Normal 9 2 2" xfId="231"/>
    <cellStyle name="Normal 9 3" xfId="232"/>
    <cellStyle name="Note 2" xfId="34"/>
    <cellStyle name="Note 3" xfId="233"/>
    <cellStyle name="Output 2" xfId="35"/>
    <cellStyle name="Output 3" xfId="234"/>
    <cellStyle name="Title 2" xfId="36"/>
    <cellStyle name="Title 3" xfId="235"/>
    <cellStyle name="Total 2" xfId="37"/>
    <cellStyle name="Total 3" xfId="236"/>
    <cellStyle name="Warning Text 2" xfId="38"/>
    <cellStyle name="Warning Text 3" xfId="2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tabSelected="1" workbookViewId="0">
      <selection sqref="A1:D1"/>
    </sheetView>
  </sheetViews>
  <sheetFormatPr defaultRowHeight="15" x14ac:dyDescent="0.25"/>
  <cols>
    <col min="1" max="1" width="6.28515625" style="23" customWidth="1"/>
    <col min="2" max="2" width="51.28515625" style="23" customWidth="1"/>
    <col min="3" max="3" width="18.140625" style="23" customWidth="1"/>
    <col min="4" max="4" width="39.42578125" style="23" customWidth="1"/>
    <col min="5" max="16384" width="9.140625" style="23"/>
  </cols>
  <sheetData>
    <row r="1" spans="1:4" ht="42" customHeight="1" x14ac:dyDescent="0.25">
      <c r="A1" s="37" t="s">
        <v>187</v>
      </c>
      <c r="B1" s="38"/>
      <c r="C1" s="38"/>
      <c r="D1" s="38"/>
    </row>
    <row r="2" spans="1:4" s="31" customFormat="1" ht="34.5" customHeight="1" x14ac:dyDescent="0.25">
      <c r="A2" s="25" t="s">
        <v>0</v>
      </c>
      <c r="B2" s="25" t="s">
        <v>1</v>
      </c>
      <c r="C2" s="26" t="s">
        <v>182</v>
      </c>
      <c r="D2" s="32" t="s">
        <v>183</v>
      </c>
    </row>
    <row r="3" spans="1:4" ht="21" customHeight="1" x14ac:dyDescent="0.25">
      <c r="A3" s="36" t="s">
        <v>175</v>
      </c>
      <c r="B3" s="36"/>
      <c r="C3" s="18">
        <f>C27+C164+C146+C4+C68+C51+C137+C38+C19+C84+C128+C96+C113</f>
        <v>77862</v>
      </c>
      <c r="D3" s="24"/>
    </row>
    <row r="4" spans="1:4" ht="15.75" x14ac:dyDescent="0.25">
      <c r="A4" s="1" t="s">
        <v>176</v>
      </c>
      <c r="B4" s="1" t="s">
        <v>46</v>
      </c>
      <c r="C4" s="19">
        <f>SUM(C5:C18)</f>
        <v>5250</v>
      </c>
      <c r="D4" s="33" t="s">
        <v>184</v>
      </c>
    </row>
    <row r="5" spans="1:4" ht="15.75" x14ac:dyDescent="0.25">
      <c r="A5" s="2">
        <v>1</v>
      </c>
      <c r="B5" s="3" t="s">
        <v>47</v>
      </c>
      <c r="C5" s="24">
        <f>127*6</f>
        <v>762</v>
      </c>
      <c r="D5" s="34"/>
    </row>
    <row r="6" spans="1:4" ht="15.75" x14ac:dyDescent="0.25">
      <c r="A6" s="2">
        <v>2</v>
      </c>
      <c r="B6" s="3" t="s">
        <v>48</v>
      </c>
      <c r="C6" s="24">
        <f>109*6</f>
        <v>654</v>
      </c>
      <c r="D6" s="34"/>
    </row>
    <row r="7" spans="1:4" ht="18" customHeight="1" x14ac:dyDescent="0.25">
      <c r="A7" s="2">
        <v>3</v>
      </c>
      <c r="B7" s="3" t="s">
        <v>49</v>
      </c>
      <c r="C7" s="24">
        <v>600</v>
      </c>
      <c r="D7" s="34"/>
    </row>
    <row r="8" spans="1:4" ht="15.75" x14ac:dyDescent="0.25">
      <c r="A8" s="2">
        <v>4</v>
      </c>
      <c r="B8" s="3" t="s">
        <v>50</v>
      </c>
      <c r="C8" s="24">
        <v>540</v>
      </c>
      <c r="D8" s="34"/>
    </row>
    <row r="9" spans="1:4" ht="15.75" x14ac:dyDescent="0.25">
      <c r="A9" s="2">
        <v>5</v>
      </c>
      <c r="B9" s="3" t="s">
        <v>51</v>
      </c>
      <c r="C9" s="24">
        <f>59*6</f>
        <v>354</v>
      </c>
      <c r="D9" s="34"/>
    </row>
    <row r="10" spans="1:4" ht="15.75" x14ac:dyDescent="0.25">
      <c r="A10" s="2">
        <v>6</v>
      </c>
      <c r="B10" s="7" t="s">
        <v>57</v>
      </c>
      <c r="C10" s="24">
        <f>108*6</f>
        <v>648</v>
      </c>
      <c r="D10" s="34"/>
    </row>
    <row r="11" spans="1:4" ht="18.75" customHeight="1" x14ac:dyDescent="0.25">
      <c r="A11" s="2">
        <v>7</v>
      </c>
      <c r="B11" s="7" t="s">
        <v>58</v>
      </c>
      <c r="C11" s="24">
        <v>384</v>
      </c>
      <c r="D11" s="34"/>
    </row>
    <row r="12" spans="1:4" ht="15.75" x14ac:dyDescent="0.25">
      <c r="A12" s="2">
        <v>8</v>
      </c>
      <c r="B12" s="7" t="s">
        <v>59</v>
      </c>
      <c r="C12" s="24">
        <f>105*6</f>
        <v>630</v>
      </c>
      <c r="D12" s="34"/>
    </row>
    <row r="13" spans="1:4" ht="18.75" customHeight="1" x14ac:dyDescent="0.25">
      <c r="A13" s="2">
        <v>9</v>
      </c>
      <c r="B13" s="7" t="s">
        <v>60</v>
      </c>
      <c r="C13" s="24">
        <f>53*6</f>
        <v>318</v>
      </c>
      <c r="D13" s="34"/>
    </row>
    <row r="14" spans="1:4" ht="15.75" x14ac:dyDescent="0.25">
      <c r="A14" s="2">
        <v>10</v>
      </c>
      <c r="B14" s="7" t="s">
        <v>54</v>
      </c>
      <c r="C14" s="24">
        <f>28*6</f>
        <v>168</v>
      </c>
      <c r="D14" s="34"/>
    </row>
    <row r="15" spans="1:4" ht="15.75" x14ac:dyDescent="0.25">
      <c r="A15" s="2">
        <v>11</v>
      </c>
      <c r="B15" s="7" t="s">
        <v>52</v>
      </c>
      <c r="C15" s="24">
        <v>60</v>
      </c>
      <c r="D15" s="34"/>
    </row>
    <row r="16" spans="1:4" ht="15.75" x14ac:dyDescent="0.25">
      <c r="A16" s="2">
        <v>12</v>
      </c>
      <c r="B16" s="7" t="s">
        <v>53</v>
      </c>
      <c r="C16" s="24">
        <v>36</v>
      </c>
      <c r="D16" s="34"/>
    </row>
    <row r="17" spans="1:4" ht="18" customHeight="1" x14ac:dyDescent="0.25">
      <c r="A17" s="2">
        <v>13</v>
      </c>
      <c r="B17" s="17" t="s">
        <v>180</v>
      </c>
      <c r="C17" s="24">
        <v>60</v>
      </c>
      <c r="D17" s="34"/>
    </row>
    <row r="18" spans="1:4" s="30" customFormat="1" ht="18" customHeight="1" x14ac:dyDescent="0.25">
      <c r="A18" s="27">
        <v>14</v>
      </c>
      <c r="B18" s="28" t="s">
        <v>181</v>
      </c>
      <c r="C18" s="29">
        <v>36</v>
      </c>
      <c r="D18" s="35"/>
    </row>
    <row r="19" spans="1:4" ht="15.75" x14ac:dyDescent="0.25">
      <c r="A19" s="5" t="s">
        <v>177</v>
      </c>
      <c r="B19" s="1" t="s">
        <v>115</v>
      </c>
      <c r="C19" s="19">
        <f>SUM(C20:C26)</f>
        <v>2484</v>
      </c>
      <c r="D19" s="33" t="s">
        <v>185</v>
      </c>
    </row>
    <row r="20" spans="1:4" ht="15.75" x14ac:dyDescent="0.25">
      <c r="A20" s="6">
        <v>1</v>
      </c>
      <c r="B20" s="3" t="s">
        <v>152</v>
      </c>
      <c r="C20" s="24">
        <v>402</v>
      </c>
      <c r="D20" s="34"/>
    </row>
    <row r="21" spans="1:4" ht="15.75" x14ac:dyDescent="0.25">
      <c r="A21" s="6">
        <v>2</v>
      </c>
      <c r="B21" s="3" t="s">
        <v>153</v>
      </c>
      <c r="C21" s="24">
        <f>47*6</f>
        <v>282</v>
      </c>
      <c r="D21" s="34"/>
    </row>
    <row r="22" spans="1:4" ht="15.75" x14ac:dyDescent="0.25">
      <c r="A22" s="6">
        <v>3</v>
      </c>
      <c r="B22" s="3" t="s">
        <v>154</v>
      </c>
      <c r="C22" s="24">
        <f>120*6</f>
        <v>720</v>
      </c>
      <c r="D22" s="34"/>
    </row>
    <row r="23" spans="1:4" ht="15.75" x14ac:dyDescent="0.25">
      <c r="A23" s="6">
        <v>4</v>
      </c>
      <c r="B23" s="3" t="s">
        <v>155</v>
      </c>
      <c r="C23" s="24">
        <v>564</v>
      </c>
      <c r="D23" s="34"/>
    </row>
    <row r="24" spans="1:4" ht="15.75" x14ac:dyDescent="0.25">
      <c r="A24" s="6">
        <v>5</v>
      </c>
      <c r="B24" s="3" t="s">
        <v>156</v>
      </c>
      <c r="C24" s="24">
        <v>300</v>
      </c>
      <c r="D24" s="34"/>
    </row>
    <row r="25" spans="1:4" ht="15.75" x14ac:dyDescent="0.25">
      <c r="A25" s="6">
        <v>6</v>
      </c>
      <c r="B25" s="3" t="s">
        <v>157</v>
      </c>
      <c r="C25" s="24">
        <f>34*6</f>
        <v>204</v>
      </c>
      <c r="D25" s="34"/>
    </row>
    <row r="26" spans="1:4" ht="15.75" x14ac:dyDescent="0.25">
      <c r="A26" s="6">
        <v>7</v>
      </c>
      <c r="B26" s="17" t="s">
        <v>181</v>
      </c>
      <c r="C26" s="24">
        <v>12</v>
      </c>
      <c r="D26" s="35"/>
    </row>
    <row r="27" spans="1:4" ht="15.75" x14ac:dyDescent="0.25">
      <c r="A27" s="1" t="s">
        <v>178</v>
      </c>
      <c r="B27" s="1" t="s">
        <v>2</v>
      </c>
      <c r="C27" s="19">
        <f>SUM(C28:C37)</f>
        <v>5670</v>
      </c>
      <c r="D27" s="33" t="s">
        <v>185</v>
      </c>
    </row>
    <row r="28" spans="1:4" ht="15.75" x14ac:dyDescent="0.25">
      <c r="A28" s="2">
        <v>1</v>
      </c>
      <c r="B28" s="3" t="s">
        <v>3</v>
      </c>
      <c r="C28" s="24">
        <f>93*6</f>
        <v>558</v>
      </c>
      <c r="D28" s="34"/>
    </row>
    <row r="29" spans="1:4" ht="18" customHeight="1" x14ac:dyDescent="0.25">
      <c r="A29" s="2">
        <v>2</v>
      </c>
      <c r="B29" s="3" t="s">
        <v>4</v>
      </c>
      <c r="C29" s="24">
        <f>24*6</f>
        <v>144</v>
      </c>
      <c r="D29" s="34"/>
    </row>
    <row r="30" spans="1:4" ht="15.75" x14ac:dyDescent="0.25">
      <c r="A30" s="2">
        <v>3</v>
      </c>
      <c r="B30" s="4" t="s">
        <v>5</v>
      </c>
      <c r="C30" s="24">
        <v>786</v>
      </c>
      <c r="D30" s="34"/>
    </row>
    <row r="31" spans="1:4" ht="15.75" x14ac:dyDescent="0.25">
      <c r="A31" s="2">
        <v>4</v>
      </c>
      <c r="B31" s="3" t="s">
        <v>6</v>
      </c>
      <c r="C31" s="24">
        <v>600</v>
      </c>
      <c r="D31" s="34"/>
    </row>
    <row r="32" spans="1:4" ht="15.75" x14ac:dyDescent="0.25">
      <c r="A32" s="2">
        <v>5</v>
      </c>
      <c r="B32" s="4" t="s">
        <v>7</v>
      </c>
      <c r="C32" s="24">
        <f>77*6</f>
        <v>462</v>
      </c>
      <c r="D32" s="34"/>
    </row>
    <row r="33" spans="1:4" ht="15.75" x14ac:dyDescent="0.25">
      <c r="A33" s="2">
        <v>6</v>
      </c>
      <c r="B33" s="3" t="s">
        <v>8</v>
      </c>
      <c r="C33" s="24">
        <f>211*6</f>
        <v>1266</v>
      </c>
      <c r="D33" s="34"/>
    </row>
    <row r="34" spans="1:4" ht="15.75" x14ac:dyDescent="0.25">
      <c r="A34" s="2">
        <v>7</v>
      </c>
      <c r="B34" s="3" t="s">
        <v>9</v>
      </c>
      <c r="C34" s="24">
        <f>121*6</f>
        <v>726</v>
      </c>
      <c r="D34" s="34"/>
    </row>
    <row r="35" spans="1:4" ht="15.75" x14ac:dyDescent="0.25">
      <c r="A35" s="2">
        <v>8</v>
      </c>
      <c r="B35" s="4" t="s">
        <v>10</v>
      </c>
      <c r="C35" s="24">
        <f>122*6</f>
        <v>732</v>
      </c>
      <c r="D35" s="34"/>
    </row>
    <row r="36" spans="1:4" ht="15.75" x14ac:dyDescent="0.25">
      <c r="A36" s="2">
        <v>9</v>
      </c>
      <c r="B36" s="3" t="s">
        <v>11</v>
      </c>
      <c r="C36" s="24">
        <v>300</v>
      </c>
      <c r="D36" s="34"/>
    </row>
    <row r="37" spans="1:4" ht="15.75" x14ac:dyDescent="0.25">
      <c r="A37" s="2">
        <v>10</v>
      </c>
      <c r="B37" s="17" t="s">
        <v>181</v>
      </c>
      <c r="C37" s="24">
        <f>16*6</f>
        <v>96</v>
      </c>
      <c r="D37" s="35"/>
    </row>
    <row r="38" spans="1:4" ht="15.75" x14ac:dyDescent="0.25">
      <c r="A38" s="5" t="s">
        <v>179</v>
      </c>
      <c r="B38" s="5" t="s">
        <v>102</v>
      </c>
      <c r="C38" s="19">
        <f>SUM(C39:C50)</f>
        <v>5424</v>
      </c>
      <c r="D38" s="33" t="s">
        <v>186</v>
      </c>
    </row>
    <row r="39" spans="1:4" ht="15.75" x14ac:dyDescent="0.25">
      <c r="A39" s="6">
        <v>1</v>
      </c>
      <c r="B39" s="3" t="s">
        <v>103</v>
      </c>
      <c r="C39" s="24">
        <f>32*6</f>
        <v>192</v>
      </c>
      <c r="D39" s="34"/>
    </row>
    <row r="40" spans="1:4" ht="15.75" x14ac:dyDescent="0.25">
      <c r="A40" s="6">
        <v>2</v>
      </c>
      <c r="B40" s="3" t="s">
        <v>104</v>
      </c>
      <c r="C40" s="24">
        <f>133*6</f>
        <v>798</v>
      </c>
      <c r="D40" s="34"/>
    </row>
    <row r="41" spans="1:4" ht="15.75" x14ac:dyDescent="0.25">
      <c r="A41" s="6">
        <v>3</v>
      </c>
      <c r="B41" s="3" t="s">
        <v>105</v>
      </c>
      <c r="C41" s="24">
        <f>113*6</f>
        <v>678</v>
      </c>
      <c r="D41" s="34"/>
    </row>
    <row r="42" spans="1:4" ht="15.75" x14ac:dyDescent="0.25">
      <c r="A42" s="6">
        <v>4</v>
      </c>
      <c r="B42" s="3" t="s">
        <v>106</v>
      </c>
      <c r="C42" s="24">
        <f>133*6</f>
        <v>798</v>
      </c>
      <c r="D42" s="34"/>
    </row>
    <row r="43" spans="1:4" ht="15.75" x14ac:dyDescent="0.25">
      <c r="A43" s="6">
        <v>5</v>
      </c>
      <c r="B43" s="3" t="s">
        <v>107</v>
      </c>
      <c r="C43" s="24">
        <v>312</v>
      </c>
      <c r="D43" s="34"/>
    </row>
    <row r="44" spans="1:4" ht="15.75" x14ac:dyDescent="0.25">
      <c r="A44" s="6">
        <v>6</v>
      </c>
      <c r="B44" s="3" t="s">
        <v>108</v>
      </c>
      <c r="C44" s="24">
        <f>97*6</f>
        <v>582</v>
      </c>
      <c r="D44" s="34"/>
    </row>
    <row r="45" spans="1:4" ht="15.75" x14ac:dyDescent="0.25">
      <c r="A45" s="6">
        <v>7</v>
      </c>
      <c r="B45" s="3" t="s">
        <v>109</v>
      </c>
      <c r="C45" s="24">
        <f>89*6</f>
        <v>534</v>
      </c>
      <c r="D45" s="34"/>
    </row>
    <row r="46" spans="1:4" ht="15.75" x14ac:dyDescent="0.25">
      <c r="A46" s="6">
        <v>8</v>
      </c>
      <c r="B46" s="3" t="s">
        <v>110</v>
      </c>
      <c r="C46" s="24">
        <f>72*6</f>
        <v>432</v>
      </c>
      <c r="D46" s="34"/>
    </row>
    <row r="47" spans="1:4" ht="15.75" x14ac:dyDescent="0.25">
      <c r="A47" s="6">
        <v>9</v>
      </c>
      <c r="B47" s="3" t="s">
        <v>111</v>
      </c>
      <c r="C47" s="24">
        <f>66*6</f>
        <v>396</v>
      </c>
      <c r="D47" s="34"/>
    </row>
    <row r="48" spans="1:4" ht="15.75" x14ac:dyDescent="0.25">
      <c r="A48" s="6">
        <v>10</v>
      </c>
      <c r="B48" s="3" t="s">
        <v>112</v>
      </c>
      <c r="C48" s="24">
        <f>74*6</f>
        <v>444</v>
      </c>
      <c r="D48" s="34"/>
    </row>
    <row r="49" spans="1:4" ht="15.75" x14ac:dyDescent="0.25">
      <c r="A49" s="6">
        <v>11</v>
      </c>
      <c r="B49" s="3" t="s">
        <v>113</v>
      </c>
      <c r="C49" s="24">
        <f>32*6</f>
        <v>192</v>
      </c>
      <c r="D49" s="34"/>
    </row>
    <row r="50" spans="1:4" ht="15.75" x14ac:dyDescent="0.25">
      <c r="A50" s="6">
        <v>12</v>
      </c>
      <c r="B50" s="17" t="s">
        <v>181</v>
      </c>
      <c r="C50" s="24">
        <v>66</v>
      </c>
      <c r="D50" s="35"/>
    </row>
    <row r="51" spans="1:4" ht="15.75" x14ac:dyDescent="0.25">
      <c r="A51" s="5" t="s">
        <v>55</v>
      </c>
      <c r="B51" s="5" t="s">
        <v>76</v>
      </c>
      <c r="C51" s="20">
        <f>SUM(C52:C67)</f>
        <v>8238</v>
      </c>
      <c r="D51" s="33" t="s">
        <v>186</v>
      </c>
    </row>
    <row r="52" spans="1:4" ht="15.75" x14ac:dyDescent="0.25">
      <c r="A52" s="6">
        <v>1</v>
      </c>
      <c r="B52" s="10" t="s">
        <v>77</v>
      </c>
      <c r="C52" s="24">
        <f>158*6</f>
        <v>948</v>
      </c>
      <c r="D52" s="34"/>
    </row>
    <row r="53" spans="1:4" ht="15.75" x14ac:dyDescent="0.25">
      <c r="A53" s="6">
        <v>2</v>
      </c>
      <c r="B53" s="10" t="s">
        <v>78</v>
      </c>
      <c r="C53" s="24">
        <f>82*6</f>
        <v>492</v>
      </c>
      <c r="D53" s="34"/>
    </row>
    <row r="54" spans="1:4" ht="15.75" x14ac:dyDescent="0.25">
      <c r="A54" s="6">
        <v>3</v>
      </c>
      <c r="B54" s="10" t="s">
        <v>79</v>
      </c>
      <c r="C54" s="24">
        <v>324</v>
      </c>
      <c r="D54" s="34"/>
    </row>
    <row r="55" spans="1:4" ht="15.75" x14ac:dyDescent="0.25">
      <c r="A55" s="6">
        <v>4</v>
      </c>
      <c r="B55" s="10" t="s">
        <v>80</v>
      </c>
      <c r="C55" s="24">
        <f>79*6</f>
        <v>474</v>
      </c>
      <c r="D55" s="34"/>
    </row>
    <row r="56" spans="1:4" ht="15.75" x14ac:dyDescent="0.25">
      <c r="A56" s="6">
        <v>5</v>
      </c>
      <c r="B56" s="11" t="s">
        <v>81</v>
      </c>
      <c r="C56" s="24">
        <f>81*6</f>
        <v>486</v>
      </c>
      <c r="D56" s="34"/>
    </row>
    <row r="57" spans="1:4" ht="15.75" x14ac:dyDescent="0.25">
      <c r="A57" s="6">
        <v>6</v>
      </c>
      <c r="B57" s="10" t="s">
        <v>82</v>
      </c>
      <c r="C57" s="24">
        <f>93*6</f>
        <v>558</v>
      </c>
      <c r="D57" s="34"/>
    </row>
    <row r="58" spans="1:4" ht="15.75" x14ac:dyDescent="0.25">
      <c r="A58" s="6">
        <v>7</v>
      </c>
      <c r="B58" s="10" t="s">
        <v>83</v>
      </c>
      <c r="C58" s="24">
        <f>85*6</f>
        <v>510</v>
      </c>
      <c r="D58" s="34"/>
    </row>
    <row r="59" spans="1:4" ht="15.75" x14ac:dyDescent="0.25">
      <c r="A59" s="6">
        <v>8</v>
      </c>
      <c r="B59" s="10" t="s">
        <v>84</v>
      </c>
      <c r="C59" s="24">
        <v>522</v>
      </c>
      <c r="D59" s="34"/>
    </row>
    <row r="60" spans="1:4" ht="15.75" x14ac:dyDescent="0.25">
      <c r="A60" s="6">
        <v>9</v>
      </c>
      <c r="B60" s="10" t="s">
        <v>85</v>
      </c>
      <c r="C60" s="24">
        <v>570</v>
      </c>
      <c r="D60" s="34"/>
    </row>
    <row r="61" spans="1:4" ht="15.75" x14ac:dyDescent="0.25">
      <c r="A61" s="6">
        <v>10</v>
      </c>
      <c r="B61" s="10" t="s">
        <v>86</v>
      </c>
      <c r="C61" s="24">
        <v>444</v>
      </c>
      <c r="D61" s="34"/>
    </row>
    <row r="62" spans="1:4" ht="15.75" x14ac:dyDescent="0.25">
      <c r="A62" s="6">
        <v>11</v>
      </c>
      <c r="B62" s="10" t="s">
        <v>87</v>
      </c>
      <c r="C62" s="24">
        <f>107*6</f>
        <v>642</v>
      </c>
      <c r="D62" s="34"/>
    </row>
    <row r="63" spans="1:4" ht="15.75" x14ac:dyDescent="0.25">
      <c r="A63" s="6">
        <v>12</v>
      </c>
      <c r="B63" s="10" t="s">
        <v>88</v>
      </c>
      <c r="C63" s="24">
        <v>396</v>
      </c>
      <c r="D63" s="34"/>
    </row>
    <row r="64" spans="1:4" ht="15.75" x14ac:dyDescent="0.25">
      <c r="A64" s="6">
        <v>13</v>
      </c>
      <c r="B64" s="10" t="s">
        <v>89</v>
      </c>
      <c r="C64" s="24">
        <f>151*6</f>
        <v>906</v>
      </c>
      <c r="D64" s="34"/>
    </row>
    <row r="65" spans="1:4" ht="15.75" x14ac:dyDescent="0.25">
      <c r="A65" s="6">
        <v>14</v>
      </c>
      <c r="B65" s="10" t="s">
        <v>90</v>
      </c>
      <c r="C65" s="24">
        <f>59*6</f>
        <v>354</v>
      </c>
      <c r="D65" s="34"/>
    </row>
    <row r="66" spans="1:4" ht="15.75" x14ac:dyDescent="0.25">
      <c r="A66" s="6">
        <v>15</v>
      </c>
      <c r="B66" s="10" t="s">
        <v>91</v>
      </c>
      <c r="C66" s="24">
        <f>86*6</f>
        <v>516</v>
      </c>
      <c r="D66" s="34"/>
    </row>
    <row r="67" spans="1:4" ht="15.75" x14ac:dyDescent="0.25">
      <c r="A67" s="6">
        <v>16</v>
      </c>
      <c r="B67" s="17" t="s">
        <v>181</v>
      </c>
      <c r="C67" s="24">
        <f>16*6</f>
        <v>96</v>
      </c>
      <c r="D67" s="35"/>
    </row>
    <row r="68" spans="1:4" ht="15.75" x14ac:dyDescent="0.25">
      <c r="A68" s="5" t="s">
        <v>75</v>
      </c>
      <c r="B68" s="5" t="s">
        <v>56</v>
      </c>
      <c r="C68" s="19">
        <f>SUM(C69:C83)</f>
        <v>8070</v>
      </c>
      <c r="D68" s="33" t="s">
        <v>186</v>
      </c>
    </row>
    <row r="69" spans="1:4" ht="15.75" x14ac:dyDescent="0.25">
      <c r="A69" s="8">
        <v>1</v>
      </c>
      <c r="B69" s="4" t="s">
        <v>61</v>
      </c>
      <c r="C69" s="24">
        <f>117*6</f>
        <v>702</v>
      </c>
      <c r="D69" s="34"/>
    </row>
    <row r="70" spans="1:4" ht="15.75" x14ac:dyDescent="0.25">
      <c r="A70" s="8">
        <v>2</v>
      </c>
      <c r="B70" s="4" t="s">
        <v>62</v>
      </c>
      <c r="C70" s="24">
        <v>306</v>
      </c>
      <c r="D70" s="34"/>
    </row>
    <row r="71" spans="1:4" ht="15.75" x14ac:dyDescent="0.25">
      <c r="A71" s="8">
        <v>3</v>
      </c>
      <c r="B71" s="4" t="s">
        <v>63</v>
      </c>
      <c r="C71" s="24">
        <f>108*6</f>
        <v>648</v>
      </c>
      <c r="D71" s="34"/>
    </row>
    <row r="72" spans="1:4" ht="15.75" x14ac:dyDescent="0.25">
      <c r="A72" s="8">
        <v>4</v>
      </c>
      <c r="B72" s="4" t="s">
        <v>64</v>
      </c>
      <c r="C72" s="24">
        <f>57*6</f>
        <v>342</v>
      </c>
      <c r="D72" s="34"/>
    </row>
    <row r="73" spans="1:4" ht="15.75" x14ac:dyDescent="0.25">
      <c r="A73" s="8">
        <v>5</v>
      </c>
      <c r="B73" s="4" t="s">
        <v>65</v>
      </c>
      <c r="C73" s="24">
        <f>190*6</f>
        <v>1140</v>
      </c>
      <c r="D73" s="34"/>
    </row>
    <row r="74" spans="1:4" ht="15.75" x14ac:dyDescent="0.25">
      <c r="A74" s="8">
        <v>6</v>
      </c>
      <c r="B74" s="4" t="s">
        <v>66</v>
      </c>
      <c r="C74" s="24">
        <f>107*6</f>
        <v>642</v>
      </c>
      <c r="D74" s="34"/>
    </row>
    <row r="75" spans="1:4" ht="19.5" customHeight="1" x14ac:dyDescent="0.25">
      <c r="A75" s="8">
        <v>7</v>
      </c>
      <c r="B75" s="3" t="s">
        <v>67</v>
      </c>
      <c r="C75" s="24">
        <f>98*6</f>
        <v>588</v>
      </c>
      <c r="D75" s="34"/>
    </row>
    <row r="76" spans="1:4" ht="15.75" x14ac:dyDescent="0.25">
      <c r="A76" s="8">
        <v>8</v>
      </c>
      <c r="B76" s="3" t="s">
        <v>68</v>
      </c>
      <c r="C76" s="24">
        <f>93*6</f>
        <v>558</v>
      </c>
      <c r="D76" s="34"/>
    </row>
    <row r="77" spans="1:4" ht="18" customHeight="1" x14ac:dyDescent="0.25">
      <c r="A77" s="8">
        <v>9</v>
      </c>
      <c r="B77" s="9" t="s">
        <v>69</v>
      </c>
      <c r="C77" s="24">
        <f>110*6</f>
        <v>660</v>
      </c>
      <c r="D77" s="34"/>
    </row>
    <row r="78" spans="1:4" ht="15.75" x14ac:dyDescent="0.25">
      <c r="A78" s="8">
        <v>10</v>
      </c>
      <c r="B78" s="4" t="s">
        <v>70</v>
      </c>
      <c r="C78" s="24">
        <f>73*6</f>
        <v>438</v>
      </c>
      <c r="D78" s="34"/>
    </row>
    <row r="79" spans="1:4" ht="15.75" x14ac:dyDescent="0.25">
      <c r="A79" s="8">
        <v>11</v>
      </c>
      <c r="B79" s="4" t="s">
        <v>71</v>
      </c>
      <c r="C79" s="24">
        <f>140*6</f>
        <v>840</v>
      </c>
      <c r="D79" s="34"/>
    </row>
    <row r="80" spans="1:4" ht="15.75" x14ac:dyDescent="0.25">
      <c r="A80" s="8">
        <v>12</v>
      </c>
      <c r="B80" s="4" t="s">
        <v>72</v>
      </c>
      <c r="C80" s="24">
        <f>77*6</f>
        <v>462</v>
      </c>
      <c r="D80" s="34"/>
    </row>
    <row r="81" spans="1:4" ht="15.75" x14ac:dyDescent="0.25">
      <c r="A81" s="8">
        <v>13</v>
      </c>
      <c r="B81" s="4" t="s">
        <v>73</v>
      </c>
      <c r="C81" s="24">
        <f>64*6</f>
        <v>384</v>
      </c>
      <c r="D81" s="34"/>
    </row>
    <row r="82" spans="1:4" ht="15.75" x14ac:dyDescent="0.25">
      <c r="A82" s="8">
        <v>14</v>
      </c>
      <c r="B82" s="4" t="s">
        <v>74</v>
      </c>
      <c r="C82" s="24">
        <v>270</v>
      </c>
      <c r="D82" s="34"/>
    </row>
    <row r="83" spans="1:4" ht="15.75" x14ac:dyDescent="0.25">
      <c r="A83" s="8">
        <v>15</v>
      </c>
      <c r="B83" s="17" t="s">
        <v>181</v>
      </c>
      <c r="C83" s="24">
        <f>15*6</f>
        <v>90</v>
      </c>
      <c r="D83" s="35"/>
    </row>
    <row r="84" spans="1:4" ht="15.75" x14ac:dyDescent="0.25">
      <c r="A84" s="5" t="s">
        <v>92</v>
      </c>
      <c r="B84" s="5" t="s">
        <v>117</v>
      </c>
      <c r="C84" s="21">
        <f>SUM(C85:C95)</f>
        <v>5622</v>
      </c>
      <c r="D84" s="33" t="s">
        <v>186</v>
      </c>
    </row>
    <row r="85" spans="1:4" ht="15.75" x14ac:dyDescent="0.25">
      <c r="A85" s="8">
        <v>1</v>
      </c>
      <c r="B85" s="3" t="s">
        <v>165</v>
      </c>
      <c r="C85" s="24">
        <f>61*6</f>
        <v>366</v>
      </c>
      <c r="D85" s="34"/>
    </row>
    <row r="86" spans="1:4" ht="15.75" x14ac:dyDescent="0.25">
      <c r="A86" s="8">
        <v>2</v>
      </c>
      <c r="B86" s="3" t="s">
        <v>166</v>
      </c>
      <c r="C86" s="24">
        <f>106*6</f>
        <v>636</v>
      </c>
      <c r="D86" s="34"/>
    </row>
    <row r="87" spans="1:4" ht="15.75" x14ac:dyDescent="0.25">
      <c r="A87" s="8">
        <v>3</v>
      </c>
      <c r="B87" s="3" t="s">
        <v>167</v>
      </c>
      <c r="C87" s="24">
        <f>54*6</f>
        <v>324</v>
      </c>
      <c r="D87" s="34"/>
    </row>
    <row r="88" spans="1:4" ht="15.75" x14ac:dyDescent="0.25">
      <c r="A88" s="8">
        <v>4</v>
      </c>
      <c r="B88" s="3" t="s">
        <v>168</v>
      </c>
      <c r="C88" s="24">
        <v>516</v>
      </c>
      <c r="D88" s="34"/>
    </row>
    <row r="89" spans="1:4" ht="15.75" x14ac:dyDescent="0.25">
      <c r="A89" s="8">
        <v>5</v>
      </c>
      <c r="B89" s="3" t="s">
        <v>169</v>
      </c>
      <c r="C89" s="24">
        <f>107*6</f>
        <v>642</v>
      </c>
      <c r="D89" s="34"/>
    </row>
    <row r="90" spans="1:4" ht="15.75" x14ac:dyDescent="0.25">
      <c r="A90" s="8">
        <v>6</v>
      </c>
      <c r="B90" s="3" t="s">
        <v>170</v>
      </c>
      <c r="C90" s="24">
        <f>104*6</f>
        <v>624</v>
      </c>
      <c r="D90" s="34"/>
    </row>
    <row r="91" spans="1:4" ht="15.75" x14ac:dyDescent="0.25">
      <c r="A91" s="8">
        <v>7</v>
      </c>
      <c r="B91" s="3" t="s">
        <v>171</v>
      </c>
      <c r="C91" s="24">
        <f>81*6</f>
        <v>486</v>
      </c>
      <c r="D91" s="34"/>
    </row>
    <row r="92" spans="1:4" ht="15.75" x14ac:dyDescent="0.25">
      <c r="A92" s="8">
        <v>8</v>
      </c>
      <c r="B92" s="3" t="s">
        <v>172</v>
      </c>
      <c r="C92" s="24">
        <v>666</v>
      </c>
      <c r="D92" s="34"/>
    </row>
    <row r="93" spans="1:4" ht="15.75" x14ac:dyDescent="0.25">
      <c r="A93" s="8">
        <v>9</v>
      </c>
      <c r="B93" s="3" t="s">
        <v>173</v>
      </c>
      <c r="C93" s="24">
        <v>732</v>
      </c>
      <c r="D93" s="34"/>
    </row>
    <row r="94" spans="1:4" ht="15.75" x14ac:dyDescent="0.25">
      <c r="A94" s="8">
        <v>10</v>
      </c>
      <c r="B94" s="3" t="s">
        <v>174</v>
      </c>
      <c r="C94" s="24">
        <v>582</v>
      </c>
      <c r="D94" s="34"/>
    </row>
    <row r="95" spans="1:4" ht="15.75" x14ac:dyDescent="0.25">
      <c r="A95" s="8">
        <v>11</v>
      </c>
      <c r="B95" s="17" t="s">
        <v>181</v>
      </c>
      <c r="C95" s="24">
        <v>48</v>
      </c>
      <c r="D95" s="35"/>
    </row>
    <row r="96" spans="1:4" ht="15.75" x14ac:dyDescent="0.25">
      <c r="A96" s="5" t="s">
        <v>101</v>
      </c>
      <c r="B96" s="5" t="s">
        <v>121</v>
      </c>
      <c r="C96" s="19">
        <f>SUM(C97:C112)</f>
        <v>6552</v>
      </c>
      <c r="D96" s="33" t="s">
        <v>186</v>
      </c>
    </row>
    <row r="97" spans="1:4" ht="15.75" x14ac:dyDescent="0.25">
      <c r="A97" s="6">
        <v>1</v>
      </c>
      <c r="B97" s="3" t="s">
        <v>122</v>
      </c>
      <c r="C97" s="24">
        <f>96*6</f>
        <v>576</v>
      </c>
      <c r="D97" s="34"/>
    </row>
    <row r="98" spans="1:4" ht="15.75" x14ac:dyDescent="0.25">
      <c r="A98" s="6">
        <v>2</v>
      </c>
      <c r="B98" s="3" t="s">
        <v>123</v>
      </c>
      <c r="C98" s="24">
        <v>306</v>
      </c>
      <c r="D98" s="34"/>
    </row>
    <row r="99" spans="1:4" ht="15.75" x14ac:dyDescent="0.25">
      <c r="A99" s="6">
        <v>3</v>
      </c>
      <c r="B99" s="3" t="s">
        <v>124</v>
      </c>
      <c r="C99" s="24">
        <f>66*6</f>
        <v>396</v>
      </c>
      <c r="D99" s="34"/>
    </row>
    <row r="100" spans="1:4" ht="15.75" x14ac:dyDescent="0.25">
      <c r="A100" s="6">
        <v>4</v>
      </c>
      <c r="B100" s="3" t="s">
        <v>125</v>
      </c>
      <c r="C100" s="24">
        <v>240</v>
      </c>
      <c r="D100" s="34"/>
    </row>
    <row r="101" spans="1:4" ht="15.75" x14ac:dyDescent="0.25">
      <c r="A101" s="6">
        <v>5</v>
      </c>
      <c r="B101" s="3" t="s">
        <v>126</v>
      </c>
      <c r="C101" s="24">
        <f>39*6</f>
        <v>234</v>
      </c>
      <c r="D101" s="34"/>
    </row>
    <row r="102" spans="1:4" ht="15.75" x14ac:dyDescent="0.25">
      <c r="A102" s="6">
        <v>6</v>
      </c>
      <c r="B102" s="9" t="s">
        <v>127</v>
      </c>
      <c r="C102" s="24">
        <f>87*6</f>
        <v>522</v>
      </c>
      <c r="D102" s="34"/>
    </row>
    <row r="103" spans="1:4" ht="18" customHeight="1" x14ac:dyDescent="0.25">
      <c r="A103" s="6">
        <v>7</v>
      </c>
      <c r="B103" s="3" t="s">
        <v>128</v>
      </c>
      <c r="C103" s="24">
        <f>164*6</f>
        <v>984</v>
      </c>
      <c r="D103" s="34"/>
    </row>
    <row r="104" spans="1:4" ht="15.75" x14ac:dyDescent="0.25">
      <c r="A104" s="6">
        <v>8</v>
      </c>
      <c r="B104" s="3" t="s">
        <v>129</v>
      </c>
      <c r="C104" s="24">
        <f>68*6</f>
        <v>408</v>
      </c>
      <c r="D104" s="34"/>
    </row>
    <row r="105" spans="1:4" ht="15.75" x14ac:dyDescent="0.25">
      <c r="A105" s="6">
        <v>9</v>
      </c>
      <c r="B105" s="3" t="s">
        <v>130</v>
      </c>
      <c r="C105" s="24">
        <v>408</v>
      </c>
      <c r="D105" s="34"/>
    </row>
    <row r="106" spans="1:4" ht="15.75" x14ac:dyDescent="0.25">
      <c r="A106" s="6">
        <v>10</v>
      </c>
      <c r="B106" s="3" t="s">
        <v>131</v>
      </c>
      <c r="C106" s="24">
        <f>92*6</f>
        <v>552</v>
      </c>
      <c r="D106" s="34"/>
    </row>
    <row r="107" spans="1:4" ht="15.75" x14ac:dyDescent="0.25">
      <c r="A107" s="6">
        <v>11</v>
      </c>
      <c r="B107" s="3" t="s">
        <v>132</v>
      </c>
      <c r="C107" s="24">
        <f>93*6</f>
        <v>558</v>
      </c>
      <c r="D107" s="34"/>
    </row>
    <row r="108" spans="1:4" ht="15.75" x14ac:dyDescent="0.25">
      <c r="A108" s="6">
        <v>12</v>
      </c>
      <c r="B108" s="3" t="s">
        <v>133</v>
      </c>
      <c r="C108" s="24">
        <f>42*6</f>
        <v>252</v>
      </c>
      <c r="D108" s="34"/>
    </row>
    <row r="109" spans="1:4" ht="15.75" customHeight="1" x14ac:dyDescent="0.25">
      <c r="A109" s="6">
        <v>13</v>
      </c>
      <c r="B109" s="3" t="s">
        <v>134</v>
      </c>
      <c r="C109" s="24">
        <f>81*6</f>
        <v>486</v>
      </c>
      <c r="D109" s="34"/>
    </row>
    <row r="110" spans="1:4" ht="15.75" x14ac:dyDescent="0.25">
      <c r="A110" s="6">
        <v>14</v>
      </c>
      <c r="B110" s="3" t="s">
        <v>135</v>
      </c>
      <c r="C110" s="24">
        <f>25*6</f>
        <v>150</v>
      </c>
      <c r="D110" s="34"/>
    </row>
    <row r="111" spans="1:4" ht="15.75" x14ac:dyDescent="0.25">
      <c r="A111" s="6">
        <v>15</v>
      </c>
      <c r="B111" s="3" t="s">
        <v>136</v>
      </c>
      <c r="C111" s="24">
        <f>55*6</f>
        <v>330</v>
      </c>
      <c r="D111" s="34"/>
    </row>
    <row r="112" spans="1:4" ht="15.75" x14ac:dyDescent="0.25">
      <c r="A112" s="6">
        <v>16</v>
      </c>
      <c r="B112" s="17" t="s">
        <v>181</v>
      </c>
      <c r="C112" s="24">
        <f>25*6</f>
        <v>150</v>
      </c>
      <c r="D112" s="35"/>
    </row>
    <row r="113" spans="1:4" ht="15.75" x14ac:dyDescent="0.25">
      <c r="A113" s="5" t="s">
        <v>114</v>
      </c>
      <c r="B113" s="5" t="s">
        <v>138</v>
      </c>
      <c r="C113" s="21">
        <f>SUM(C114:C127)</f>
        <v>6540</v>
      </c>
      <c r="D113" s="33" t="s">
        <v>186</v>
      </c>
    </row>
    <row r="114" spans="1:4" ht="15.75" x14ac:dyDescent="0.25">
      <c r="A114" s="6">
        <v>1</v>
      </c>
      <c r="B114" s="14" t="s">
        <v>139</v>
      </c>
      <c r="C114" s="24">
        <f>235*6</f>
        <v>1410</v>
      </c>
      <c r="D114" s="34"/>
    </row>
    <row r="115" spans="1:4" ht="15.75" x14ac:dyDescent="0.25">
      <c r="A115" s="6">
        <v>2</v>
      </c>
      <c r="B115" s="14" t="s">
        <v>140</v>
      </c>
      <c r="C115" s="24">
        <f>59*6</f>
        <v>354</v>
      </c>
      <c r="D115" s="34"/>
    </row>
    <row r="116" spans="1:4" ht="15.75" x14ac:dyDescent="0.25">
      <c r="A116" s="6">
        <v>3</v>
      </c>
      <c r="B116" s="14" t="s">
        <v>141</v>
      </c>
      <c r="C116" s="24">
        <f>73*6</f>
        <v>438</v>
      </c>
      <c r="D116" s="34"/>
    </row>
    <row r="117" spans="1:4" ht="15.75" x14ac:dyDescent="0.25">
      <c r="A117" s="6">
        <v>4</v>
      </c>
      <c r="B117" s="14" t="s">
        <v>142</v>
      </c>
      <c r="C117" s="24">
        <f>122*6</f>
        <v>732</v>
      </c>
      <c r="D117" s="34"/>
    </row>
    <row r="118" spans="1:4" ht="15.75" x14ac:dyDescent="0.25">
      <c r="A118" s="6">
        <v>5</v>
      </c>
      <c r="B118" s="14" t="s">
        <v>143</v>
      </c>
      <c r="C118" s="24">
        <f>99*6</f>
        <v>594</v>
      </c>
      <c r="D118" s="34"/>
    </row>
    <row r="119" spans="1:4" ht="15.75" x14ac:dyDescent="0.25">
      <c r="A119" s="6">
        <v>6</v>
      </c>
      <c r="B119" s="14" t="s">
        <v>144</v>
      </c>
      <c r="C119" s="24">
        <f>78*6</f>
        <v>468</v>
      </c>
      <c r="D119" s="34"/>
    </row>
    <row r="120" spans="1:4" ht="15.75" x14ac:dyDescent="0.25">
      <c r="A120" s="6">
        <v>7</v>
      </c>
      <c r="B120" s="14" t="s">
        <v>145</v>
      </c>
      <c r="C120" s="24">
        <f>37*6</f>
        <v>222</v>
      </c>
      <c r="D120" s="34"/>
    </row>
    <row r="121" spans="1:4" ht="15.75" x14ac:dyDescent="0.25">
      <c r="A121" s="6">
        <v>8</v>
      </c>
      <c r="B121" s="14" t="s">
        <v>146</v>
      </c>
      <c r="C121" s="24">
        <f>72*6</f>
        <v>432</v>
      </c>
      <c r="D121" s="34"/>
    </row>
    <row r="122" spans="1:4" ht="15.75" x14ac:dyDescent="0.25">
      <c r="A122" s="6">
        <v>9</v>
      </c>
      <c r="B122" s="14" t="s">
        <v>147</v>
      </c>
      <c r="C122" s="24">
        <v>324</v>
      </c>
      <c r="D122" s="34"/>
    </row>
    <row r="123" spans="1:4" ht="15.75" x14ac:dyDescent="0.25">
      <c r="A123" s="6">
        <v>10</v>
      </c>
      <c r="B123" s="14" t="s">
        <v>148</v>
      </c>
      <c r="C123" s="24">
        <f>65*6</f>
        <v>390</v>
      </c>
      <c r="D123" s="34"/>
    </row>
    <row r="124" spans="1:4" ht="15.75" x14ac:dyDescent="0.25">
      <c r="A124" s="6">
        <v>11</v>
      </c>
      <c r="B124" s="14" t="s">
        <v>149</v>
      </c>
      <c r="C124" s="24">
        <f>66*6</f>
        <v>396</v>
      </c>
      <c r="D124" s="34"/>
    </row>
    <row r="125" spans="1:4" ht="15.75" x14ac:dyDescent="0.25">
      <c r="A125" s="6">
        <v>12</v>
      </c>
      <c r="B125" s="14" t="s">
        <v>150</v>
      </c>
      <c r="C125" s="24">
        <v>468</v>
      </c>
      <c r="D125" s="34"/>
    </row>
    <row r="126" spans="1:4" ht="15.75" x14ac:dyDescent="0.25">
      <c r="A126" s="6">
        <v>13</v>
      </c>
      <c r="B126" s="14" t="s">
        <v>151</v>
      </c>
      <c r="C126" s="24">
        <f>26*6</f>
        <v>156</v>
      </c>
      <c r="D126" s="34"/>
    </row>
    <row r="127" spans="1:4" ht="15.75" x14ac:dyDescent="0.25">
      <c r="A127" s="6">
        <v>14</v>
      </c>
      <c r="B127" s="17" t="s">
        <v>181</v>
      </c>
      <c r="C127" s="24">
        <f>26*6</f>
        <v>156</v>
      </c>
      <c r="D127" s="35"/>
    </row>
    <row r="128" spans="1:4" ht="15.75" x14ac:dyDescent="0.25">
      <c r="A128" s="13" t="s">
        <v>116</v>
      </c>
      <c r="B128" s="13" t="s">
        <v>119</v>
      </c>
      <c r="C128" s="21">
        <f>SUM(C129:C136)</f>
        <v>1662</v>
      </c>
      <c r="D128" s="33" t="s">
        <v>186</v>
      </c>
    </row>
    <row r="129" spans="1:4" ht="15.75" x14ac:dyDescent="0.25">
      <c r="A129" s="8">
        <v>1</v>
      </c>
      <c r="B129" s="14" t="s">
        <v>158</v>
      </c>
      <c r="C129" s="24">
        <f>23*6</f>
        <v>138</v>
      </c>
      <c r="D129" s="34"/>
    </row>
    <row r="130" spans="1:4" ht="15.75" x14ac:dyDescent="0.25">
      <c r="A130" s="8">
        <v>2</v>
      </c>
      <c r="B130" s="14" t="s">
        <v>159</v>
      </c>
      <c r="C130" s="24">
        <v>360</v>
      </c>
      <c r="D130" s="34"/>
    </row>
    <row r="131" spans="1:4" ht="15.75" x14ac:dyDescent="0.25">
      <c r="A131" s="8">
        <v>3</v>
      </c>
      <c r="B131" s="14" t="s">
        <v>160</v>
      </c>
      <c r="C131" s="24">
        <f>37*6</f>
        <v>222</v>
      </c>
      <c r="D131" s="34"/>
    </row>
    <row r="132" spans="1:4" ht="15.75" x14ac:dyDescent="0.25">
      <c r="A132" s="8">
        <v>4</v>
      </c>
      <c r="B132" s="15" t="s">
        <v>161</v>
      </c>
      <c r="C132" s="24">
        <f>68*6</f>
        <v>408</v>
      </c>
      <c r="D132" s="34"/>
    </row>
    <row r="133" spans="1:4" ht="15.75" x14ac:dyDescent="0.25">
      <c r="A133" s="8">
        <v>5</v>
      </c>
      <c r="B133" s="14" t="s">
        <v>162</v>
      </c>
      <c r="C133" s="24">
        <f>26*6</f>
        <v>156</v>
      </c>
      <c r="D133" s="34"/>
    </row>
    <row r="134" spans="1:4" ht="15.75" x14ac:dyDescent="0.25">
      <c r="A134" s="8">
        <v>6</v>
      </c>
      <c r="B134" s="14" t="s">
        <v>163</v>
      </c>
      <c r="C134" s="24">
        <f>34*6</f>
        <v>204</v>
      </c>
      <c r="D134" s="34"/>
    </row>
    <row r="135" spans="1:4" ht="15.75" x14ac:dyDescent="0.25">
      <c r="A135" s="8">
        <v>7</v>
      </c>
      <c r="B135" s="15" t="s">
        <v>164</v>
      </c>
      <c r="C135" s="24">
        <v>150</v>
      </c>
      <c r="D135" s="34"/>
    </row>
    <row r="136" spans="1:4" ht="22.5" customHeight="1" x14ac:dyDescent="0.25">
      <c r="A136" s="8">
        <v>8</v>
      </c>
      <c r="B136" s="17" t="s">
        <v>181</v>
      </c>
      <c r="C136" s="24">
        <v>24</v>
      </c>
      <c r="D136" s="35"/>
    </row>
    <row r="137" spans="1:4" ht="15.75" x14ac:dyDescent="0.25">
      <c r="A137" s="5" t="s">
        <v>118</v>
      </c>
      <c r="B137" s="5" t="s">
        <v>93</v>
      </c>
      <c r="C137" s="22">
        <f>SUM(C138:C145)</f>
        <v>5568</v>
      </c>
      <c r="D137" s="33" t="s">
        <v>186</v>
      </c>
    </row>
    <row r="138" spans="1:4" ht="15.75" x14ac:dyDescent="0.25">
      <c r="A138" s="6">
        <v>1</v>
      </c>
      <c r="B138" s="12" t="s">
        <v>94</v>
      </c>
      <c r="C138" s="24">
        <v>696</v>
      </c>
      <c r="D138" s="34"/>
    </row>
    <row r="139" spans="1:4" ht="15.75" x14ac:dyDescent="0.25">
      <c r="A139" s="6">
        <v>2</v>
      </c>
      <c r="B139" s="12" t="s">
        <v>95</v>
      </c>
      <c r="C139" s="24">
        <v>678</v>
      </c>
      <c r="D139" s="34"/>
    </row>
    <row r="140" spans="1:4" ht="15.75" x14ac:dyDescent="0.25">
      <c r="A140" s="6">
        <v>3</v>
      </c>
      <c r="B140" s="16" t="s">
        <v>96</v>
      </c>
      <c r="C140" s="24">
        <f>142*6</f>
        <v>852</v>
      </c>
      <c r="D140" s="34"/>
    </row>
    <row r="141" spans="1:4" ht="15.75" x14ac:dyDescent="0.25">
      <c r="A141" s="6">
        <v>4</v>
      </c>
      <c r="B141" s="12" t="s">
        <v>97</v>
      </c>
      <c r="C141" s="24">
        <v>786</v>
      </c>
      <c r="D141" s="34"/>
    </row>
    <row r="142" spans="1:4" ht="15.75" x14ac:dyDescent="0.25">
      <c r="A142" s="6">
        <v>5</v>
      </c>
      <c r="B142" s="12" t="s">
        <v>98</v>
      </c>
      <c r="C142" s="24">
        <f>159*6</f>
        <v>954</v>
      </c>
      <c r="D142" s="34"/>
    </row>
    <row r="143" spans="1:4" ht="15.75" x14ac:dyDescent="0.25">
      <c r="A143" s="6">
        <v>6</v>
      </c>
      <c r="B143" s="12" t="s">
        <v>99</v>
      </c>
      <c r="C143" s="24">
        <v>756</v>
      </c>
      <c r="D143" s="34"/>
    </row>
    <row r="144" spans="1:4" ht="15.75" x14ac:dyDescent="0.25">
      <c r="A144" s="6">
        <v>7</v>
      </c>
      <c r="B144" s="12" t="s">
        <v>100</v>
      </c>
      <c r="C144" s="24">
        <f>124*6</f>
        <v>744</v>
      </c>
      <c r="D144" s="34"/>
    </row>
    <row r="145" spans="1:4" ht="15.75" x14ac:dyDescent="0.25">
      <c r="A145" s="6">
        <v>8</v>
      </c>
      <c r="B145" s="17" t="s">
        <v>181</v>
      </c>
      <c r="C145" s="24">
        <v>102</v>
      </c>
      <c r="D145" s="35"/>
    </row>
    <row r="146" spans="1:4" ht="15.75" x14ac:dyDescent="0.25">
      <c r="A146" s="1" t="s">
        <v>120</v>
      </c>
      <c r="B146" s="1" t="s">
        <v>29</v>
      </c>
      <c r="C146" s="19">
        <f>SUM(C147:C163)</f>
        <v>8820</v>
      </c>
      <c r="D146" s="33" t="s">
        <v>186</v>
      </c>
    </row>
    <row r="147" spans="1:4" ht="15.75" x14ac:dyDescent="0.25">
      <c r="A147" s="2">
        <v>1</v>
      </c>
      <c r="B147" s="3" t="s">
        <v>30</v>
      </c>
      <c r="C147" s="24">
        <f>109*6</f>
        <v>654</v>
      </c>
      <c r="D147" s="34"/>
    </row>
    <row r="148" spans="1:4" ht="15.75" x14ac:dyDescent="0.25">
      <c r="A148" s="2">
        <v>2</v>
      </c>
      <c r="B148" s="3" t="s">
        <v>31</v>
      </c>
      <c r="C148" s="24">
        <f>130*6</f>
        <v>780</v>
      </c>
      <c r="D148" s="34"/>
    </row>
    <row r="149" spans="1:4" ht="15.75" x14ac:dyDescent="0.25">
      <c r="A149" s="2">
        <v>3</v>
      </c>
      <c r="B149" s="3" t="s">
        <v>32</v>
      </c>
      <c r="C149" s="24">
        <f>96*6</f>
        <v>576</v>
      </c>
      <c r="D149" s="34"/>
    </row>
    <row r="150" spans="1:4" ht="15.75" x14ac:dyDescent="0.25">
      <c r="A150" s="2">
        <v>4</v>
      </c>
      <c r="B150" s="3" t="s">
        <v>33</v>
      </c>
      <c r="C150" s="24">
        <f>71*6</f>
        <v>426</v>
      </c>
      <c r="D150" s="34"/>
    </row>
    <row r="151" spans="1:4" ht="15.75" x14ac:dyDescent="0.25">
      <c r="A151" s="2">
        <v>5</v>
      </c>
      <c r="B151" s="3" t="s">
        <v>34</v>
      </c>
      <c r="C151" s="24">
        <v>288</v>
      </c>
      <c r="D151" s="34"/>
    </row>
    <row r="152" spans="1:4" ht="15.75" x14ac:dyDescent="0.25">
      <c r="A152" s="2">
        <v>6</v>
      </c>
      <c r="B152" s="3" t="s">
        <v>35</v>
      </c>
      <c r="C152" s="24">
        <v>444</v>
      </c>
      <c r="D152" s="34"/>
    </row>
    <row r="153" spans="1:4" ht="15.75" customHeight="1" x14ac:dyDescent="0.25">
      <c r="A153" s="2">
        <v>7</v>
      </c>
      <c r="B153" s="3" t="s">
        <v>36</v>
      </c>
      <c r="C153" s="24">
        <f>45*6</f>
        <v>270</v>
      </c>
      <c r="D153" s="34"/>
    </row>
    <row r="154" spans="1:4" ht="15.75" x14ac:dyDescent="0.25">
      <c r="A154" s="2">
        <v>8</v>
      </c>
      <c r="B154" s="3" t="s">
        <v>37</v>
      </c>
      <c r="C154" s="24">
        <f>155*6</f>
        <v>930</v>
      </c>
      <c r="D154" s="34"/>
    </row>
    <row r="155" spans="1:4" ht="15.75" x14ac:dyDescent="0.25">
      <c r="A155" s="2">
        <v>9</v>
      </c>
      <c r="B155" s="3" t="s">
        <v>38</v>
      </c>
      <c r="C155" s="24">
        <f>63*6</f>
        <v>378</v>
      </c>
      <c r="D155" s="34"/>
    </row>
    <row r="156" spans="1:4" ht="15.75" x14ac:dyDescent="0.25">
      <c r="A156" s="2">
        <v>10</v>
      </c>
      <c r="B156" s="3" t="s">
        <v>39</v>
      </c>
      <c r="C156" s="24">
        <f>70*6</f>
        <v>420</v>
      </c>
      <c r="D156" s="34"/>
    </row>
    <row r="157" spans="1:4" ht="15.75" x14ac:dyDescent="0.25">
      <c r="A157" s="2">
        <v>11</v>
      </c>
      <c r="B157" s="3" t="s">
        <v>40</v>
      </c>
      <c r="C157" s="24">
        <f>143*6</f>
        <v>858</v>
      </c>
      <c r="D157" s="34"/>
    </row>
    <row r="158" spans="1:4" ht="15.75" x14ac:dyDescent="0.25">
      <c r="A158" s="2">
        <v>12</v>
      </c>
      <c r="B158" s="3" t="s">
        <v>41</v>
      </c>
      <c r="C158" s="24">
        <f>66*6</f>
        <v>396</v>
      </c>
      <c r="D158" s="34"/>
    </row>
    <row r="159" spans="1:4" ht="15.75" x14ac:dyDescent="0.25">
      <c r="A159" s="2">
        <v>13</v>
      </c>
      <c r="B159" s="3" t="s">
        <v>42</v>
      </c>
      <c r="C159" s="24">
        <f>81*6</f>
        <v>486</v>
      </c>
      <c r="D159" s="34"/>
    </row>
    <row r="160" spans="1:4" ht="15.75" x14ac:dyDescent="0.25">
      <c r="A160" s="2">
        <v>14</v>
      </c>
      <c r="B160" s="3" t="s">
        <v>43</v>
      </c>
      <c r="C160" s="24">
        <f>118*6</f>
        <v>708</v>
      </c>
      <c r="D160" s="34"/>
    </row>
    <row r="161" spans="1:4" ht="15.75" x14ac:dyDescent="0.25">
      <c r="A161" s="2">
        <v>15</v>
      </c>
      <c r="B161" s="3" t="s">
        <v>44</v>
      </c>
      <c r="C161" s="24">
        <f>109*6</f>
        <v>654</v>
      </c>
      <c r="D161" s="34"/>
    </row>
    <row r="162" spans="1:4" ht="18.75" customHeight="1" x14ac:dyDescent="0.25">
      <c r="A162" s="2">
        <v>16</v>
      </c>
      <c r="B162" s="3" t="s">
        <v>45</v>
      </c>
      <c r="C162" s="24">
        <f>67*6</f>
        <v>402</v>
      </c>
      <c r="D162" s="34"/>
    </row>
    <row r="163" spans="1:4" ht="18.75" customHeight="1" x14ac:dyDescent="0.25">
      <c r="A163" s="2">
        <v>17</v>
      </c>
      <c r="B163" s="17" t="s">
        <v>181</v>
      </c>
      <c r="C163" s="24">
        <v>150</v>
      </c>
      <c r="D163" s="35"/>
    </row>
    <row r="164" spans="1:4" ht="15.75" x14ac:dyDescent="0.25">
      <c r="A164" s="1" t="s">
        <v>137</v>
      </c>
      <c r="B164" s="1" t="s">
        <v>12</v>
      </c>
      <c r="C164" s="21">
        <f>SUM(C165:C181)</f>
        <v>7962</v>
      </c>
      <c r="D164" s="33" t="s">
        <v>186</v>
      </c>
    </row>
    <row r="165" spans="1:4" ht="15.75" x14ac:dyDescent="0.25">
      <c r="A165" s="2">
        <v>1</v>
      </c>
      <c r="B165" s="11" t="s">
        <v>13</v>
      </c>
      <c r="C165" s="24">
        <f>121*6</f>
        <v>726</v>
      </c>
      <c r="D165" s="34"/>
    </row>
    <row r="166" spans="1:4" ht="15.75" x14ac:dyDescent="0.25">
      <c r="A166" s="2">
        <v>2</v>
      </c>
      <c r="B166" s="11" t="s">
        <v>14</v>
      </c>
      <c r="C166" s="24">
        <f>66*6</f>
        <v>396</v>
      </c>
      <c r="D166" s="34"/>
    </row>
    <row r="167" spans="1:4" ht="15.75" x14ac:dyDescent="0.25">
      <c r="A167" s="2">
        <v>3</v>
      </c>
      <c r="B167" s="11" t="s">
        <v>15</v>
      </c>
      <c r="C167" s="24">
        <f>81*6</f>
        <v>486</v>
      </c>
      <c r="D167" s="34"/>
    </row>
    <row r="168" spans="1:4" ht="15.75" x14ac:dyDescent="0.25">
      <c r="A168" s="2">
        <v>4</v>
      </c>
      <c r="B168" s="11" t="s">
        <v>16</v>
      </c>
      <c r="C168" s="24">
        <f>108*6</f>
        <v>648</v>
      </c>
      <c r="D168" s="34"/>
    </row>
    <row r="169" spans="1:4" ht="15.75" x14ac:dyDescent="0.25">
      <c r="A169" s="2">
        <v>5</v>
      </c>
      <c r="B169" s="11" t="s">
        <v>17</v>
      </c>
      <c r="C169" s="24">
        <f>115*6</f>
        <v>690</v>
      </c>
      <c r="D169" s="34"/>
    </row>
    <row r="170" spans="1:4" ht="15.75" x14ac:dyDescent="0.25">
      <c r="A170" s="2">
        <v>6</v>
      </c>
      <c r="B170" s="11" t="s">
        <v>18</v>
      </c>
      <c r="C170" s="24">
        <f>141*6</f>
        <v>846</v>
      </c>
      <c r="D170" s="34"/>
    </row>
    <row r="171" spans="1:4" ht="15.75" x14ac:dyDescent="0.25">
      <c r="A171" s="2">
        <v>7</v>
      </c>
      <c r="B171" s="11" t="s">
        <v>19</v>
      </c>
      <c r="C171" s="24">
        <f>93*6</f>
        <v>558</v>
      </c>
      <c r="D171" s="34"/>
    </row>
    <row r="172" spans="1:4" ht="15.75" x14ac:dyDescent="0.25">
      <c r="A172" s="2">
        <v>8</v>
      </c>
      <c r="B172" s="11" t="s">
        <v>20</v>
      </c>
      <c r="C172" s="24">
        <f>104*6</f>
        <v>624</v>
      </c>
      <c r="D172" s="34"/>
    </row>
    <row r="173" spans="1:4" ht="15.75" x14ac:dyDescent="0.25">
      <c r="A173" s="2">
        <v>9</v>
      </c>
      <c r="B173" s="11" t="s">
        <v>21</v>
      </c>
      <c r="C173" s="24">
        <f>72*6</f>
        <v>432</v>
      </c>
      <c r="D173" s="34"/>
    </row>
    <row r="174" spans="1:4" ht="15.75" x14ac:dyDescent="0.25">
      <c r="A174" s="2">
        <v>10</v>
      </c>
      <c r="B174" s="11" t="s">
        <v>22</v>
      </c>
      <c r="C174" s="24">
        <f>73*6</f>
        <v>438</v>
      </c>
      <c r="D174" s="34"/>
    </row>
    <row r="175" spans="1:4" ht="15.75" x14ac:dyDescent="0.25">
      <c r="A175" s="2">
        <v>11</v>
      </c>
      <c r="B175" s="11" t="s">
        <v>23</v>
      </c>
      <c r="C175" s="24">
        <f>84*6</f>
        <v>504</v>
      </c>
      <c r="D175" s="34"/>
    </row>
    <row r="176" spans="1:4" ht="15.75" x14ac:dyDescent="0.25">
      <c r="A176" s="2">
        <v>12</v>
      </c>
      <c r="B176" s="11" t="s">
        <v>24</v>
      </c>
      <c r="C176" s="24">
        <f>82*6</f>
        <v>492</v>
      </c>
      <c r="D176" s="34"/>
    </row>
    <row r="177" spans="1:4" ht="15.75" x14ac:dyDescent="0.25">
      <c r="A177" s="2">
        <v>13</v>
      </c>
      <c r="B177" s="11" t="s">
        <v>25</v>
      </c>
      <c r="C177" s="24">
        <v>240</v>
      </c>
      <c r="D177" s="34"/>
    </row>
    <row r="178" spans="1:4" ht="15.75" x14ac:dyDescent="0.25">
      <c r="A178" s="2">
        <v>14</v>
      </c>
      <c r="B178" s="11" t="s">
        <v>26</v>
      </c>
      <c r="C178" s="24">
        <f>49*6</f>
        <v>294</v>
      </c>
      <c r="D178" s="34"/>
    </row>
    <row r="179" spans="1:4" ht="15.75" x14ac:dyDescent="0.25">
      <c r="A179" s="2">
        <v>15</v>
      </c>
      <c r="B179" s="11" t="s">
        <v>27</v>
      </c>
      <c r="C179" s="24">
        <f>22*6</f>
        <v>132</v>
      </c>
      <c r="D179" s="34"/>
    </row>
    <row r="180" spans="1:4" ht="15.75" x14ac:dyDescent="0.25">
      <c r="A180" s="2">
        <v>16</v>
      </c>
      <c r="B180" s="11" t="s">
        <v>28</v>
      </c>
      <c r="C180" s="24">
        <v>240</v>
      </c>
      <c r="D180" s="34"/>
    </row>
    <row r="181" spans="1:4" ht="15.75" x14ac:dyDescent="0.25">
      <c r="A181" s="2">
        <v>17</v>
      </c>
      <c r="B181" s="17" t="s">
        <v>181</v>
      </c>
      <c r="C181" s="24">
        <f>36*6</f>
        <v>216</v>
      </c>
      <c r="D181" s="35"/>
    </row>
  </sheetData>
  <mergeCells count="15">
    <mergeCell ref="A3:B3"/>
    <mergeCell ref="D4:D18"/>
    <mergeCell ref="D19:D26"/>
    <mergeCell ref="D27:D37"/>
    <mergeCell ref="A1:D1"/>
    <mergeCell ref="D38:D50"/>
    <mergeCell ref="D51:D67"/>
    <mergeCell ref="D68:D83"/>
    <mergeCell ref="D84:D95"/>
    <mergeCell ref="D96:D112"/>
    <mergeCell ref="D113:D127"/>
    <mergeCell ref="D128:D136"/>
    <mergeCell ref="D137:D145"/>
    <mergeCell ref="D146:D163"/>
    <mergeCell ref="D164:D181"/>
  </mergeCells>
  <pageMargins left="1.2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đợt 3 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thanhsen</dc:creator>
  <cp:lastModifiedBy>VP SO Y TE</cp:lastModifiedBy>
  <cp:lastPrinted>2021-12-06T02:36:00Z</cp:lastPrinted>
  <dcterms:created xsi:type="dcterms:W3CDTF">2021-11-01T07:25:56Z</dcterms:created>
  <dcterms:modified xsi:type="dcterms:W3CDTF">2021-12-08T08:54:46Z</dcterms:modified>
</cp:coreProperties>
</file>